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showInkAnnotation="0" codeName="ThisWorkbook"/>
  <mc:AlternateContent xmlns:mc="http://schemas.openxmlformats.org/markup-compatibility/2006">
    <mc:Choice Requires="x15">
      <x15ac:absPath xmlns:x15ac="http://schemas.microsoft.com/office/spreadsheetml/2010/11/ac" url="P:\_2025\Meter Engineering\DLF\Posting\"/>
    </mc:Choice>
  </mc:AlternateContent>
  <xr:revisionPtr revIDLastSave="0" documentId="13_ncr:1_{607FB344-1E87-47A3-A57E-DD4DB7859AC5}" xr6:coauthVersionLast="47" xr6:coauthVersionMax="47" xr10:uidLastSave="{00000000-0000-0000-0000-000000000000}"/>
  <bookViews>
    <workbookView xWindow="-120" yWindow="-18120" windowWidth="29040" windowHeight="17520" tabRatio="656" activeTab="3" xr2:uid="{00000000-000D-0000-FFFF-FFFF00000000}"/>
  </bookViews>
  <sheets>
    <sheet name="Start" sheetId="27196" r:id="rId1"/>
    <sheet name="Inputs - Single DSP View" sheetId="6" r:id="rId2"/>
    <sheet name="Inputs - Multiple DSP View" sheetId="27195" r:id="rId3"/>
    <sheet name="TDSP and ERCOT Variables" sheetId="27193" r:id="rId4"/>
    <sheet name="Calculations for Graph" sheetId="27194" state="hidden" r:id="rId5"/>
  </sheets>
  <externalReferences>
    <externalReference r:id="rId6"/>
  </externalReferences>
  <definedNames>
    <definedName name="_xlnm._FilterDatabase" localSheetId="2" hidden="1">'Inputs - Multiple DSP View'!$B$2:$B$2</definedName>
    <definedName name="_xlnm._FilterDatabase" localSheetId="3" hidden="1">'TDSP and ERCOT Variables'!$A$9:$B$10</definedName>
    <definedName name="df">'[1]Inputs - Single DSP View'!$C$7</definedName>
    <definedName name="ERCOT_MW_Load" localSheetId="2">'Inputs - Multiple DSP View'!$C$7</definedName>
    <definedName name="ERCOT_MW_Load">'Inputs - Single DSP View'!$C$7</definedName>
    <definedName name="ERCOT_MW_Load2">'Inputs - Multiple DSP View'!$C$7</definedName>
    <definedName name="_xlnm.Print_Area" localSheetId="2">'Inputs - Multiple DSP View'!$A$1:$S$35</definedName>
    <definedName name="_xlnm.Print_Area" localSheetId="1">'Inputs - Single DSP View'!$A$1:$S$41</definedName>
    <definedName name="_xlnm.Print_Area" localSheetId="0">Start!$A$1:$K$33</definedName>
    <definedName name="Zone" localSheetId="2">'Inputs - Multiple DSP View'!$V$8</definedName>
    <definedName name="Zone">'Inputs - Single DSP View'!$W$8</definedName>
    <definedName name="ZoneID">#REF!</definedName>
    <definedName name="ZoneList">#REF!</definedName>
    <definedName name="ZoneNum" localSheetId="2">'Inputs - Multiple DSP View'!$U$10</definedName>
    <definedName name="ZoneNum">'Inputs - Single DSP View'!$V$9</definedName>
    <definedName name="ZoneNum2">'Inputs - Multiple DSP View'!$U$10</definedName>
  </definedNames>
  <calcPr calcId="191029"/>
  <customWorkbookViews>
    <customWorkbookView name="Stuart McMenamin - Personal View" guid="{F4A5BEBE-BEFB-11D4-8024-0050DA593EBD}" mergeInterval="0" personalView="1" maximized="1" windowWidth="1020" windowHeight="579" tabRatio="885" activeSheetId="8"/>
    <customWorkbookView name="Preferred Customer - Personal View" guid="{F8C2122F-A9E6-11D4-94D0-00105AD034A9}" mergeInterval="0" personalView="1" maximized="1" windowWidth="1020" windowHeight="555" tabRatio="885" activeSheetId="1" showComments="commIndAndComment"/>
    <customWorkbookView name="Chris - Personal View" guid="{347B0A0D-40B1-4669-8CE5-D7F45EFCE2E4}" mergeInterval="0" personalView="1" maximized="1" windowWidth="1020" windowHeight="632" tabRatio="885" activeSheetId="3"/>
    <customWorkbookView name="Casey Allred - Personal View" guid="{7447A798-321F-481E-A907-9D667F30AD54}" mergeInterval="0" personalView="1" maximized="1" windowWidth="1020" windowHeight="660" tabRatio="935" activeSheetId="3"/>
    <customWorkbookView name="Miyako Hanekamp - Personal View" guid="{DC192D32-A05E-11D4-8049-0050DA2DA5C7}" mergeInterval="0" personalView="1" maximized="1" windowWidth="1276" windowHeight="771" tabRatio="885"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8" i="27195" l="1"/>
  <c r="V10" i="27195" s="1"/>
  <c r="W8" i="6"/>
  <c r="W9" i="6" l="1"/>
  <c r="N5" i="27193"/>
  <c r="N4" i="27193"/>
  <c r="N3" i="27193"/>
  <c r="M5" i="27193"/>
  <c r="M4" i="27193"/>
  <c r="M3" i="27193"/>
  <c r="B24" i="27193"/>
  <c r="D24" i="27193" s="1"/>
  <c r="B23" i="27193"/>
  <c r="D23" i="27193" s="1"/>
  <c r="E27" i="27194"/>
  <c r="F27" i="27194" s="1"/>
  <c r="E26" i="27194"/>
  <c r="F26" i="27194" s="1"/>
  <c r="D27" i="27194"/>
  <c r="D26" i="27194"/>
  <c r="B4" i="27193" l="1"/>
  <c r="B22" i="27193"/>
  <c r="D22" i="27193" s="1"/>
  <c r="E25" i="27194"/>
  <c r="F25" i="27194" s="1"/>
  <c r="D25" i="27194"/>
  <c r="A2" i="27193"/>
  <c r="B6" i="27193"/>
  <c r="B22" i="6"/>
  <c r="B23" i="6"/>
  <c r="B24" i="6"/>
  <c r="B25" i="6"/>
  <c r="B26" i="6"/>
  <c r="B29" i="6"/>
  <c r="B30" i="6"/>
  <c r="B31" i="6"/>
  <c r="B32" i="6"/>
  <c r="B33" i="6"/>
  <c r="B34" i="6"/>
  <c r="B35" i="6"/>
  <c r="B36" i="6"/>
  <c r="B37" i="6"/>
  <c r="B21" i="6"/>
  <c r="B13" i="27195"/>
  <c r="B13" i="6"/>
  <c r="B11" i="27193"/>
  <c r="D11" i="27193" s="1"/>
  <c r="B12" i="27193"/>
  <c r="D12" i="27193" s="1"/>
  <c r="B13" i="27193"/>
  <c r="D13" i="27193" s="1"/>
  <c r="B14" i="27193"/>
  <c r="B15" i="27193"/>
  <c r="D15" i="27193" s="1"/>
  <c r="B17" i="27193"/>
  <c r="D17" i="27193" s="1"/>
  <c r="B18" i="27193"/>
  <c r="D18" i="27193" s="1"/>
  <c r="B19" i="27193"/>
  <c r="D19" i="27193" s="1"/>
  <c r="B20" i="27193"/>
  <c r="D20" i="27193" s="1"/>
  <c r="B21" i="27193"/>
  <c r="D21" i="27193" s="1"/>
  <c r="B25" i="27193"/>
  <c r="D25" i="27193" s="1"/>
  <c r="B10" i="27193"/>
  <c r="D10" i="27193" s="1"/>
  <c r="B33" i="27195"/>
  <c r="B32" i="27195"/>
  <c r="B29" i="27195"/>
  <c r="B28" i="27195"/>
  <c r="U8" i="27195"/>
  <c r="V5" i="27193"/>
  <c r="V4" i="27193"/>
  <c r="V3" i="27193"/>
  <c r="U5" i="27193"/>
  <c r="U4" i="27193"/>
  <c r="U3" i="27193"/>
  <c r="T5" i="27193"/>
  <c r="T4" i="27193"/>
  <c r="T3" i="27193"/>
  <c r="R5" i="27193"/>
  <c r="R4" i="27193"/>
  <c r="R3" i="27193"/>
  <c r="Q5" i="27193"/>
  <c r="Q4" i="27193"/>
  <c r="Q3" i="27193"/>
  <c r="H5" i="27193"/>
  <c r="I5" i="27193"/>
  <c r="J5" i="27193"/>
  <c r="K5" i="27193"/>
  <c r="L5" i="27193"/>
  <c r="O5" i="27193"/>
  <c r="P5" i="27193"/>
  <c r="S5" i="27193"/>
  <c r="W5" i="27193"/>
  <c r="H4" i="27193"/>
  <c r="I4" i="27193"/>
  <c r="J4" i="27193"/>
  <c r="K4" i="27193"/>
  <c r="L4" i="27193"/>
  <c r="O4" i="27193"/>
  <c r="P4" i="27193"/>
  <c r="S4" i="27193"/>
  <c r="W4" i="27193"/>
  <c r="H3" i="27193"/>
  <c r="I3" i="27193"/>
  <c r="J3" i="27193"/>
  <c r="K3" i="27193"/>
  <c r="L3" i="27193"/>
  <c r="O3" i="27193"/>
  <c r="P3" i="27193"/>
  <c r="S3" i="27193"/>
  <c r="W3" i="27193"/>
  <c r="G4" i="27193"/>
  <c r="G5" i="27193"/>
  <c r="G3" i="27193"/>
  <c r="B3" i="27193"/>
  <c r="B19" i="27195"/>
  <c r="B20" i="27195"/>
  <c r="B21" i="27195"/>
  <c r="B22" i="27195"/>
  <c r="B23" i="27195"/>
  <c r="B26" i="27195"/>
  <c r="B27" i="27195"/>
  <c r="B30" i="27195"/>
  <c r="B31" i="27195"/>
  <c r="B34" i="27195"/>
  <c r="B18" i="27195"/>
  <c r="B34" i="27194"/>
  <c r="D34" i="27194" s="1"/>
  <c r="D28" i="27194"/>
  <c r="D24" i="27194"/>
  <c r="D23" i="27194"/>
  <c r="D22" i="27194"/>
  <c r="D21" i="27194"/>
  <c r="D20" i="27194"/>
  <c r="D18" i="27194"/>
  <c r="D16" i="27194"/>
  <c r="D15" i="27194"/>
  <c r="D14" i="27194"/>
  <c r="D13" i="27194"/>
  <c r="V8" i="6"/>
  <c r="E22" i="27194"/>
  <c r="F22" i="27194" s="1"/>
  <c r="F52" i="27194"/>
  <c r="B36" i="27194"/>
  <c r="C9" i="27194" s="1"/>
  <c r="E14" i="27194"/>
  <c r="F14" i="27194" s="1"/>
  <c r="D17" i="27194"/>
  <c r="D14" i="27193"/>
  <c r="E19" i="27194"/>
  <c r="F19" i="27194" s="1"/>
  <c r="F56" i="27194"/>
  <c r="F58" i="27194"/>
  <c r="F53" i="27194"/>
  <c r="F50" i="27194"/>
  <c r="F47" i="27194"/>
  <c r="F46" i="27194"/>
  <c r="F49" i="27194"/>
  <c r="E23" i="27194"/>
  <c r="F23" i="27194" s="1"/>
  <c r="F57" i="27194"/>
  <c r="E24" i="27194"/>
  <c r="F24" i="27194" s="1"/>
  <c r="F48" i="27194"/>
  <c r="E15" i="27194"/>
  <c r="F15" i="27194" s="1"/>
  <c r="F55" i="27194"/>
  <c r="E20" i="27194"/>
  <c r="F20" i="27194" s="1"/>
  <c r="E16" i="27194"/>
  <c r="F16" i="27194" s="1"/>
  <c r="E28" i="27194"/>
  <c r="F28" i="27194" s="1"/>
  <c r="E17" i="27194"/>
  <c r="F17" i="27194" s="1"/>
  <c r="E13" i="27194"/>
  <c r="F13" i="27194" s="1"/>
  <c r="E34" i="27194"/>
  <c r="F34" i="27194" s="1"/>
  <c r="F38" i="27194"/>
  <c r="E21" i="27194"/>
  <c r="F21" i="27194" s="1"/>
  <c r="E18" i="27194"/>
  <c r="F18" i="27194" s="1"/>
  <c r="F51" i="27194"/>
  <c r="F54" i="27194"/>
  <c r="F39" i="27194"/>
  <c r="E36" i="27194"/>
  <c r="H22" i="27194" l="1"/>
  <c r="G22" i="27194" s="1"/>
  <c r="D36" i="27194"/>
  <c r="C8" i="27194"/>
  <c r="H8" i="27194"/>
  <c r="F36" i="27194"/>
  <c r="I9" i="27194" s="1"/>
  <c r="I23" i="27194" l="1"/>
  <c r="H20" i="27193" s="1"/>
  <c r="J23" i="27194"/>
  <c r="I20" i="27193" s="1"/>
  <c r="R23" i="27194"/>
  <c r="Q20" i="27193" s="1"/>
  <c r="X22" i="27194"/>
  <c r="W19" i="27193" s="1"/>
  <c r="O27" i="27194"/>
  <c r="N24" i="27193" s="1"/>
  <c r="U26" i="27194"/>
  <c r="T23" i="27193" s="1"/>
  <c r="H26" i="27194"/>
  <c r="G26" i="27194" s="1"/>
  <c r="O24" i="27194"/>
  <c r="N21" i="27193" s="1"/>
  <c r="N28" i="27194"/>
  <c r="M25" i="27193" s="1"/>
  <c r="N13" i="27194"/>
  <c r="M10" i="27193" s="1"/>
  <c r="N27" i="27194"/>
  <c r="M24" i="27193" s="1"/>
  <c r="T26" i="27194"/>
  <c r="S23" i="27193" s="1"/>
  <c r="N26" i="27194"/>
  <c r="M23" i="27193" s="1"/>
  <c r="O23" i="27194"/>
  <c r="N20" i="27193" s="1"/>
  <c r="N24" i="27194"/>
  <c r="M21" i="27193" s="1"/>
  <c r="S26" i="27194"/>
  <c r="R23" i="27193" s="1"/>
  <c r="O22" i="27194"/>
  <c r="N19" i="27193" s="1"/>
  <c r="N23" i="27194"/>
  <c r="M20" i="27193" s="1"/>
  <c r="V27" i="27194"/>
  <c r="P26" i="27194"/>
  <c r="O23" i="27193" s="1"/>
  <c r="U27" i="27194"/>
  <c r="T24" i="27193" s="1"/>
  <c r="X26" i="27194"/>
  <c r="W23" i="27193" s="1"/>
  <c r="O13" i="27194"/>
  <c r="N10" i="27193" s="1"/>
  <c r="N21" i="27194"/>
  <c r="M18" i="27193" s="1"/>
  <c r="N20" i="27194"/>
  <c r="M17" i="27193" s="1"/>
  <c r="O26" i="27194"/>
  <c r="N23" i="27193" s="1"/>
  <c r="T27" i="27194"/>
  <c r="S24" i="27193" s="1"/>
  <c r="O17" i="27194"/>
  <c r="N14" i="27193" s="1"/>
  <c r="L26" i="27194"/>
  <c r="K23" i="27193" s="1"/>
  <c r="K26" i="27194"/>
  <c r="J23" i="27193" s="1"/>
  <c r="W26" i="27194"/>
  <c r="J26" i="27194"/>
  <c r="I23" i="27193" s="1"/>
  <c r="O14" i="27194"/>
  <c r="N11" i="27193" s="1"/>
  <c r="M27" i="27194"/>
  <c r="L24" i="27193" s="1"/>
  <c r="N25" i="27194"/>
  <c r="M22" i="27193" s="1"/>
  <c r="J27" i="27194"/>
  <c r="I24" i="27193" s="1"/>
  <c r="I27" i="27194"/>
  <c r="H24" i="27193" s="1"/>
  <c r="H27" i="27194"/>
  <c r="G27" i="27194" s="1"/>
  <c r="M26" i="27194"/>
  <c r="L23" i="27193" s="1"/>
  <c r="S27" i="27194"/>
  <c r="R24" i="27193" s="1"/>
  <c r="W13" i="27194"/>
  <c r="V10" i="27193" s="1"/>
  <c r="Q27" i="27194"/>
  <c r="O28" i="27194"/>
  <c r="N25" i="27193" s="1"/>
  <c r="V26" i="27194"/>
  <c r="U23" i="27193" s="1"/>
  <c r="N14" i="27194"/>
  <c r="M11" i="27193" s="1"/>
  <c r="X27" i="27194"/>
  <c r="W24" i="27193" s="1"/>
  <c r="L27" i="27194"/>
  <c r="K24" i="27193" s="1"/>
  <c r="R26" i="27194"/>
  <c r="Q23" i="27193" s="1"/>
  <c r="O21" i="27194"/>
  <c r="N18" i="27193" s="1"/>
  <c r="N22" i="27194"/>
  <c r="M19" i="27193" s="1"/>
  <c r="W27" i="27194"/>
  <c r="V24" i="27193" s="1"/>
  <c r="K27" i="27194"/>
  <c r="J24" i="27193" s="1"/>
  <c r="Q26" i="27194"/>
  <c r="P23" i="27193" s="1"/>
  <c r="O20" i="27194"/>
  <c r="N17" i="27193" s="1"/>
  <c r="O18" i="27194"/>
  <c r="N15" i="27193" s="1"/>
  <c r="O16" i="27194"/>
  <c r="N13" i="27193" s="1"/>
  <c r="R27" i="27194"/>
  <c r="Q24" i="27193" s="1"/>
  <c r="N16" i="27194"/>
  <c r="M13" i="27193" s="1"/>
  <c r="N15" i="27194"/>
  <c r="M12" i="27193" s="1"/>
  <c r="I26" i="27194"/>
  <c r="H23" i="27193" s="1"/>
  <c r="N18" i="27194"/>
  <c r="M15" i="27193" s="1"/>
  <c r="N17" i="27194"/>
  <c r="M14" i="27193" s="1"/>
  <c r="O15" i="27194"/>
  <c r="N12" i="27193" s="1"/>
  <c r="O25" i="27194"/>
  <c r="N22" i="27193" s="1"/>
  <c r="P27" i="27194"/>
  <c r="O24" i="27193" s="1"/>
  <c r="O34" i="27194"/>
  <c r="C28" i="6" s="1"/>
  <c r="N34" i="27194"/>
  <c r="C27" i="6" s="1"/>
  <c r="N36" i="27194"/>
  <c r="O36" i="27194"/>
  <c r="C25" i="27195" s="1"/>
  <c r="P24" i="27193"/>
  <c r="V23" i="27193"/>
  <c r="U24" i="27193"/>
  <c r="Q34" i="27194"/>
  <c r="C30" i="6" s="1"/>
  <c r="P22" i="27194"/>
  <c r="O19" i="27193" s="1"/>
  <c r="V23" i="27194"/>
  <c r="U20" i="27193" s="1"/>
  <c r="X34" i="27194"/>
  <c r="C37" i="6" s="1"/>
  <c r="I34" i="27194"/>
  <c r="C22" i="6" s="1"/>
  <c r="M22" i="27194"/>
  <c r="L19" i="27193" s="1"/>
  <c r="R34" i="27194"/>
  <c r="C31" i="6" s="1"/>
  <c r="J22" i="27194"/>
  <c r="I19" i="27193" s="1"/>
  <c r="L22" i="27194"/>
  <c r="K19" i="27193" s="1"/>
  <c r="K34" i="27194"/>
  <c r="C24" i="6" s="1"/>
  <c r="X23" i="27194"/>
  <c r="W20" i="27193" s="1"/>
  <c r="W22" i="27194"/>
  <c r="V19" i="27193" s="1"/>
  <c r="Q23" i="27194"/>
  <c r="P20" i="27193" s="1"/>
  <c r="V34" i="27194"/>
  <c r="C35" i="6" s="1"/>
  <c r="U34" i="27194"/>
  <c r="C34" i="6" s="1"/>
  <c r="S22" i="27194"/>
  <c r="R19" i="27193" s="1"/>
  <c r="T21" i="27194"/>
  <c r="S18" i="27193" s="1"/>
  <c r="Q15" i="27194"/>
  <c r="P12" i="27193" s="1"/>
  <c r="L17" i="27194"/>
  <c r="K14" i="27193" s="1"/>
  <c r="V28" i="27194"/>
  <c r="U25" i="27193" s="1"/>
  <c r="P20" i="27194"/>
  <c r="O17" i="27193" s="1"/>
  <c r="Q25" i="27194"/>
  <c r="P22" i="27193" s="1"/>
  <c r="R15" i="27194"/>
  <c r="Q12" i="27193" s="1"/>
  <c r="H25" i="27194"/>
  <c r="G25" i="27194" s="1"/>
  <c r="P18" i="27194"/>
  <c r="O15" i="27193" s="1"/>
  <c r="I15" i="27194"/>
  <c r="H12" i="27193" s="1"/>
  <c r="L24" i="27194"/>
  <c r="K21" i="27193" s="1"/>
  <c r="T18" i="27194"/>
  <c r="S15" i="27193" s="1"/>
  <c r="R20" i="27194"/>
  <c r="Q17" i="27193" s="1"/>
  <c r="I14" i="27194"/>
  <c r="H11" i="27193" s="1"/>
  <c r="M24" i="27194"/>
  <c r="L21" i="27193" s="1"/>
  <c r="I17" i="27194"/>
  <c r="H14" i="27193" s="1"/>
  <c r="V18" i="27194"/>
  <c r="U15" i="27193" s="1"/>
  <c r="V21" i="27194"/>
  <c r="U18" i="27193" s="1"/>
  <c r="M21" i="27194"/>
  <c r="L18" i="27193" s="1"/>
  <c r="V20" i="27194"/>
  <c r="U17" i="27193" s="1"/>
  <c r="U20" i="27194"/>
  <c r="T17" i="27193" s="1"/>
  <c r="L15" i="27194"/>
  <c r="K12" i="27193" s="1"/>
  <c r="X18" i="27194"/>
  <c r="W15" i="27193" s="1"/>
  <c r="R14" i="27194"/>
  <c r="Q11" i="27193" s="1"/>
  <c r="K20" i="27194"/>
  <c r="J17" i="27193" s="1"/>
  <c r="Q21" i="27194"/>
  <c r="P18" i="27193" s="1"/>
  <c r="K16" i="27194"/>
  <c r="J13" i="27193" s="1"/>
  <c r="J18" i="27194"/>
  <c r="I15" i="27193" s="1"/>
  <c r="K25" i="27194"/>
  <c r="J22" i="27193" s="1"/>
  <c r="K17" i="27194"/>
  <c r="J14" i="27193" s="1"/>
  <c r="T16" i="27194"/>
  <c r="S13" i="27193" s="1"/>
  <c r="M18" i="27194"/>
  <c r="L15" i="27193" s="1"/>
  <c r="R25" i="27194"/>
  <c r="Q22" i="27193" s="1"/>
  <c r="T15" i="27194"/>
  <c r="S12" i="27193" s="1"/>
  <c r="M14" i="27194"/>
  <c r="L11" i="27193" s="1"/>
  <c r="W18" i="27194"/>
  <c r="V15" i="27193" s="1"/>
  <c r="W20" i="27194"/>
  <c r="V17" i="27193" s="1"/>
  <c r="I24" i="27194"/>
  <c r="H21" i="27193" s="1"/>
  <c r="H17" i="27194"/>
  <c r="G17" i="27194" s="1"/>
  <c r="S24" i="27194"/>
  <c r="R21" i="27193" s="1"/>
  <c r="V17" i="27194"/>
  <c r="U14" i="27193" s="1"/>
  <c r="J21" i="27194"/>
  <c r="I18" i="27193" s="1"/>
  <c r="T25" i="27194"/>
  <c r="S22" i="27193" s="1"/>
  <c r="I25" i="27194"/>
  <c r="H22" i="27193" s="1"/>
  <c r="R24" i="27194"/>
  <c r="Q21" i="27193" s="1"/>
  <c r="M13" i="27194"/>
  <c r="L10" i="27193" s="1"/>
  <c r="W21" i="27194"/>
  <c r="V18" i="27193" s="1"/>
  <c r="Q16" i="27194"/>
  <c r="P13" i="27193" s="1"/>
  <c r="T28" i="27194"/>
  <c r="S25" i="27193" s="1"/>
  <c r="W16" i="27194"/>
  <c r="V13" i="27193" s="1"/>
  <c r="V15" i="27194"/>
  <c r="U12" i="27193" s="1"/>
  <c r="R17" i="27194"/>
  <c r="Q14" i="27193" s="1"/>
  <c r="I16" i="27194"/>
  <c r="H13" i="27193" s="1"/>
  <c r="H18" i="27194"/>
  <c r="G18" i="27194" s="1"/>
  <c r="M17" i="27194"/>
  <c r="L14" i="27193" s="1"/>
  <c r="J16" i="27194"/>
  <c r="I13" i="27193" s="1"/>
  <c r="P16" i="27194"/>
  <c r="O13" i="27193" s="1"/>
  <c r="Q18" i="27194"/>
  <c r="P15" i="27193" s="1"/>
  <c r="T17" i="27194"/>
  <c r="S14" i="27193" s="1"/>
  <c r="S15" i="27194"/>
  <c r="R12" i="27193" s="1"/>
  <c r="P15" i="27194"/>
  <c r="O12" i="27193" s="1"/>
  <c r="X15" i="27194"/>
  <c r="W12" i="27193" s="1"/>
  <c r="L18" i="27194"/>
  <c r="K15" i="27193" s="1"/>
  <c r="M20" i="27194"/>
  <c r="L17" i="27193" s="1"/>
  <c r="S28" i="27194"/>
  <c r="R25" i="27193" s="1"/>
  <c r="X21" i="27194"/>
  <c r="W18" i="27193" s="1"/>
  <c r="H20" i="27194"/>
  <c r="G20" i="27194" s="1"/>
  <c r="M28" i="27194"/>
  <c r="L25" i="27193" s="1"/>
  <c r="U24" i="27194"/>
  <c r="T21" i="27193" s="1"/>
  <c r="S16" i="27194"/>
  <c r="R13" i="27193" s="1"/>
  <c r="J20" i="27194"/>
  <c r="I17" i="27193" s="1"/>
  <c r="H28" i="27194"/>
  <c r="G28" i="27194" s="1"/>
  <c r="P17" i="27194"/>
  <c r="O14" i="27193" s="1"/>
  <c r="S20" i="27194"/>
  <c r="R17" i="27193" s="1"/>
  <c r="S13" i="27194"/>
  <c r="R10" i="27193" s="1"/>
  <c r="V25" i="27194"/>
  <c r="U22" i="27193" s="1"/>
  <c r="Q13" i="27194"/>
  <c r="P10" i="27193" s="1"/>
  <c r="P25" i="27194"/>
  <c r="O22" i="27193" s="1"/>
  <c r="X13" i="27194"/>
  <c r="W10" i="27193" s="1"/>
  <c r="W15" i="27194"/>
  <c r="V12" i="27193" s="1"/>
  <c r="H15" i="27194"/>
  <c r="G15" i="27194" s="1"/>
  <c r="W25" i="27194"/>
  <c r="V22" i="27193" s="1"/>
  <c r="H21" i="27194"/>
  <c r="G21" i="27194" s="1"/>
  <c r="W28" i="27194"/>
  <c r="V25" i="27193" s="1"/>
  <c r="U17" i="27194"/>
  <c r="T14" i="27193" s="1"/>
  <c r="K23" i="27194"/>
  <c r="J20" i="27193" s="1"/>
  <c r="L20" i="27194"/>
  <c r="K17" i="27193" s="1"/>
  <c r="H14" i="27194"/>
  <c r="G14" i="27194" s="1"/>
  <c r="Q28" i="27194"/>
  <c r="P25" i="27193" s="1"/>
  <c r="U16" i="27194"/>
  <c r="T13" i="27193" s="1"/>
  <c r="X16" i="27194"/>
  <c r="W13" i="27193" s="1"/>
  <c r="I28" i="27194"/>
  <c r="H25" i="27193" s="1"/>
  <c r="H13" i="27194"/>
  <c r="G13" i="27194" s="1"/>
  <c r="L16" i="27194"/>
  <c r="K13" i="27193" s="1"/>
  <c r="M25" i="27194"/>
  <c r="L22" i="27193" s="1"/>
  <c r="H24" i="27194"/>
  <c r="G24" i="27194" s="1"/>
  <c r="L25" i="27194"/>
  <c r="K22" i="27193" s="1"/>
  <c r="P13" i="27194"/>
  <c r="O10" i="27193" s="1"/>
  <c r="P14" i="27194"/>
  <c r="O11" i="27193" s="1"/>
  <c r="K18" i="27194"/>
  <c r="J15" i="27193" s="1"/>
  <c r="V14" i="27194"/>
  <c r="U11" i="27193" s="1"/>
  <c r="U25" i="27194"/>
  <c r="T22" i="27193" s="1"/>
  <c r="U13" i="27194"/>
  <c r="T10" i="27193" s="1"/>
  <c r="J13" i="27194"/>
  <c r="I10" i="27193" s="1"/>
  <c r="Q24" i="27194"/>
  <c r="P21" i="27193" s="1"/>
  <c r="K15" i="27194"/>
  <c r="J12" i="27193" s="1"/>
  <c r="W14" i="27194"/>
  <c r="V11" i="27193" s="1"/>
  <c r="J25" i="27194"/>
  <c r="I22" i="27193" s="1"/>
  <c r="W17" i="27194"/>
  <c r="V14" i="27193" s="1"/>
  <c r="B5" i="27193"/>
  <c r="Q17" i="27194"/>
  <c r="P14" i="27193" s="1"/>
  <c r="V24" i="27194"/>
  <c r="U21" i="27193" s="1"/>
  <c r="V16" i="27194"/>
  <c r="U13" i="27193" s="1"/>
  <c r="S21" i="27194"/>
  <c r="R18" i="27193" s="1"/>
  <c r="M15" i="27194"/>
  <c r="L12" i="27193" s="1"/>
  <c r="K14" i="27194"/>
  <c r="J11" i="27193" s="1"/>
  <c r="P28" i="27194"/>
  <c r="O25" i="27193" s="1"/>
  <c r="R21" i="27194"/>
  <c r="Q18" i="27193" s="1"/>
  <c r="Q14" i="27194"/>
  <c r="P11" i="27193" s="1"/>
  <c r="T13" i="27194"/>
  <c r="S10" i="27193" s="1"/>
  <c r="X20" i="27194"/>
  <c r="W17" i="27193" s="1"/>
  <c r="R18" i="27194"/>
  <c r="Q15" i="27193" s="1"/>
  <c r="U18" i="27194"/>
  <c r="T15" i="27193" s="1"/>
  <c r="S25" i="27194"/>
  <c r="R22" i="27193" s="1"/>
  <c r="K24" i="27194"/>
  <c r="J21" i="27193" s="1"/>
  <c r="X28" i="27194"/>
  <c r="W25" i="27193" s="1"/>
  <c r="K21" i="27194"/>
  <c r="J18" i="27193" s="1"/>
  <c r="X14" i="27194"/>
  <c r="W11" i="27193" s="1"/>
  <c r="X25" i="27194"/>
  <c r="W22" i="27193" s="1"/>
  <c r="R16" i="27194"/>
  <c r="Q13" i="27193" s="1"/>
  <c r="P21" i="27194"/>
  <c r="O18" i="27193" s="1"/>
  <c r="H16" i="27194"/>
  <c r="G16" i="27194" s="1"/>
  <c r="J15" i="27194"/>
  <c r="I12" i="27193" s="1"/>
  <c r="T24" i="27194"/>
  <c r="S21" i="27193" s="1"/>
  <c r="X17" i="27194"/>
  <c r="W14" i="27193" s="1"/>
  <c r="X24" i="27194"/>
  <c r="W21" i="27193" s="1"/>
  <c r="R28" i="27194"/>
  <c r="Q25" i="27193" s="1"/>
  <c r="S14" i="27194"/>
  <c r="R11" i="27193" s="1"/>
  <c r="T14" i="27194"/>
  <c r="S11" i="27193" s="1"/>
  <c r="J14" i="27194"/>
  <c r="I11" i="27193" s="1"/>
  <c r="K13" i="27194"/>
  <c r="J10" i="27193" s="1"/>
  <c r="U28" i="27194"/>
  <c r="T25" i="27193" s="1"/>
  <c r="Q20" i="27194"/>
  <c r="P17" i="27193" s="1"/>
  <c r="J17" i="27194"/>
  <c r="I14" i="27193" s="1"/>
  <c r="I18" i="27194"/>
  <c r="H15" i="27193" s="1"/>
  <c r="L13" i="27194"/>
  <c r="K10" i="27193" s="1"/>
  <c r="M16" i="27194"/>
  <c r="L13" i="27193" s="1"/>
  <c r="L21" i="27194"/>
  <c r="K18" i="27193" s="1"/>
  <c r="J24" i="27194"/>
  <c r="I21" i="27193" s="1"/>
  <c r="I20" i="27194"/>
  <c r="H17" i="27193" s="1"/>
  <c r="P24" i="27194"/>
  <c r="O21" i="27193" s="1"/>
  <c r="J28" i="27194"/>
  <c r="I25" i="27193" s="1"/>
  <c r="U14" i="27194"/>
  <c r="T11" i="27193" s="1"/>
  <c r="S18" i="27194"/>
  <c r="R15" i="27193" s="1"/>
  <c r="I21" i="27194"/>
  <c r="H18" i="27193" s="1"/>
  <c r="B19" i="27194"/>
  <c r="U15" i="27194"/>
  <c r="T12" i="27193" s="1"/>
  <c r="L14" i="27194"/>
  <c r="K11" i="27193" s="1"/>
  <c r="W24" i="27194"/>
  <c r="V21" i="27193" s="1"/>
  <c r="K28" i="27194"/>
  <c r="J25" i="27193" s="1"/>
  <c r="U21" i="27194"/>
  <c r="T18" i="27193" s="1"/>
  <c r="V13" i="27194"/>
  <c r="U10" i="27193" s="1"/>
  <c r="R13" i="27194"/>
  <c r="Q10" i="27193" s="1"/>
  <c r="T20" i="27194"/>
  <c r="S17" i="27193" s="1"/>
  <c r="I13" i="27194"/>
  <c r="H10" i="27193" s="1"/>
  <c r="R22" i="27194"/>
  <c r="Q19" i="27193" s="1"/>
  <c r="G19" i="27193"/>
  <c r="S34" i="27194"/>
  <c r="C32" i="6" s="1"/>
  <c r="L23" i="27194"/>
  <c r="K20" i="27193" s="1"/>
  <c r="V22" i="27194"/>
  <c r="U19" i="27193" s="1"/>
  <c r="U23" i="27194"/>
  <c r="T20" i="27193" s="1"/>
  <c r="Q22" i="27194"/>
  <c r="P19" i="27193" s="1"/>
  <c r="U22" i="27194"/>
  <c r="T19" i="27193" s="1"/>
  <c r="M23" i="27194"/>
  <c r="L20" i="27193" s="1"/>
  <c r="S17" i="27194"/>
  <c r="R14" i="27193" s="1"/>
  <c r="I22" i="27194"/>
  <c r="H19" i="27193" s="1"/>
  <c r="W23" i="27194"/>
  <c r="V20" i="27193" s="1"/>
  <c r="H34" i="27194"/>
  <c r="G34" i="27194" s="1"/>
  <c r="W34" i="27194"/>
  <c r="C36" i="6" s="1"/>
  <c r="T23" i="27194"/>
  <c r="S20" i="27193" s="1"/>
  <c r="H23" i="27194"/>
  <c r="G23" i="27194" s="1"/>
  <c r="K22" i="27194"/>
  <c r="J19" i="27193" s="1"/>
  <c r="S23" i="27194"/>
  <c r="R20" i="27193" s="1"/>
  <c r="M34" i="27194"/>
  <c r="C26" i="6" s="1"/>
  <c r="L34" i="27194"/>
  <c r="C25" i="6" s="1"/>
  <c r="P34" i="27194"/>
  <c r="C29" i="6" s="1"/>
  <c r="J34" i="27194"/>
  <c r="C23" i="6" s="1"/>
  <c r="T34" i="27194"/>
  <c r="C33" i="6" s="1"/>
  <c r="T22" i="27194"/>
  <c r="S19" i="27193" s="1"/>
  <c r="P23" i="27194"/>
  <c r="O20" i="27193" s="1"/>
  <c r="L28" i="27194"/>
  <c r="K25" i="27193" s="1"/>
  <c r="I36" i="27194"/>
  <c r="C19" i="27195" s="1"/>
  <c r="T36" i="27194"/>
  <c r="C30" i="27195" s="1"/>
  <c r="J36" i="27194"/>
  <c r="C20" i="27195" s="1"/>
  <c r="S36" i="27194"/>
  <c r="C29" i="27195" s="1"/>
  <c r="X36" i="27194"/>
  <c r="C34" i="27195" s="1"/>
  <c r="K36" i="27194"/>
  <c r="C21" i="27195" s="1"/>
  <c r="H36" i="27194"/>
  <c r="Q36" i="27194"/>
  <c r="C27" i="27195" s="1"/>
  <c r="R36" i="27194"/>
  <c r="C28" i="27195" s="1"/>
  <c r="V36" i="27194"/>
  <c r="C32" i="27195" s="1"/>
  <c r="M36" i="27194"/>
  <c r="C23" i="27195" s="1"/>
  <c r="U36" i="27194"/>
  <c r="C31" i="27195" s="1"/>
  <c r="P36" i="27194"/>
  <c r="C26" i="27195" s="1"/>
  <c r="L36" i="27194"/>
  <c r="C22" i="27195" s="1"/>
  <c r="W36" i="27194"/>
  <c r="C33" i="27195" s="1"/>
  <c r="G23" i="27193" l="1"/>
  <c r="G36" i="27194"/>
  <c r="C24" i="27195"/>
  <c r="G24" i="27193"/>
  <c r="G20" i="27193"/>
  <c r="G25" i="27193"/>
  <c r="C13" i="6"/>
  <c r="C21" i="6"/>
  <c r="G18" i="27193"/>
  <c r="G10" i="27193"/>
  <c r="G12" i="27193"/>
  <c r="G22" i="27193"/>
  <c r="G13" i="27193"/>
  <c r="G17" i="27193"/>
  <c r="D19" i="27194"/>
  <c r="B16" i="27193"/>
  <c r="D16" i="27193" s="1"/>
  <c r="G21" i="27193"/>
  <c r="G15" i="27193"/>
  <c r="G11" i="27193"/>
  <c r="G14" i="27193"/>
  <c r="C18" i="27195"/>
  <c r="O19" i="27194" l="1"/>
  <c r="N16" i="27193" s="1"/>
  <c r="N19" i="27194"/>
  <c r="M16" i="27193" s="1"/>
  <c r="W19" i="27194"/>
  <c r="V16" i="27193" s="1"/>
  <c r="J19" i="27194"/>
  <c r="I16" i="27193" s="1"/>
  <c r="Q19" i="27194"/>
  <c r="P16" i="27193" s="1"/>
  <c r="I19" i="27194"/>
  <c r="H16" i="27193" s="1"/>
  <c r="P19" i="27194"/>
  <c r="O16" i="27193" s="1"/>
  <c r="R19" i="27194"/>
  <c r="Q16" i="27193" s="1"/>
  <c r="U19" i="27194"/>
  <c r="T16" i="27193" s="1"/>
  <c r="V19" i="27194"/>
  <c r="U16" i="27193" s="1"/>
  <c r="L19" i="27194"/>
  <c r="K16" i="27193" s="1"/>
  <c r="S19" i="27194"/>
  <c r="R16" i="27193" s="1"/>
  <c r="K19" i="27194"/>
  <c r="J16" i="27193" s="1"/>
  <c r="X19" i="27194"/>
  <c r="W16" i="27193" s="1"/>
  <c r="H19" i="27194"/>
  <c r="G19" i="27194" s="1"/>
  <c r="T19" i="27194"/>
  <c r="S16" i="27193" s="1"/>
  <c r="M19" i="27194"/>
  <c r="L16" i="27193" s="1"/>
  <c r="I8" i="27194"/>
  <c r="C13" i="27195"/>
  <c r="G16" i="2719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Donald Maul</author>
  </authors>
  <commentList>
    <comment ref="B4" authorId="0" shapeId="0" xr:uid="{00000000-0006-0000-0400-000001000000}">
      <text>
        <r>
          <rPr>
            <b/>
            <sz val="9"/>
            <color indexed="81"/>
            <rFont val="Tahoma"/>
            <family val="2"/>
          </rPr>
          <t>Donald Maul:</t>
        </r>
        <r>
          <rPr>
            <sz val="9"/>
            <color indexed="81"/>
            <rFont val="Tahoma"/>
            <family val="2"/>
          </rPr>
          <t xml:space="preserve">
Updated as needed based on leap years</t>
        </r>
      </text>
    </comment>
  </commentList>
</comments>
</file>

<file path=xl/sharedStrings.xml><?xml version="1.0" encoding="utf-8"?>
<sst xmlns="http://schemas.openxmlformats.org/spreadsheetml/2006/main" count="265" uniqueCount="94">
  <si>
    <t>TNMP A</t>
  </si>
  <si>
    <t>TNMP B</t>
  </si>
  <si>
    <t>TNMP C</t>
  </si>
  <si>
    <t>TNMP D</t>
  </si>
  <si>
    <t>TNMP E</t>
  </si>
  <si>
    <t>ERCOT MW Load</t>
  </si>
  <si>
    <t>ERCOT</t>
  </si>
  <si>
    <t>DSP =</t>
  </si>
  <si>
    <t>TNMP</t>
  </si>
  <si>
    <t>DLF Code =</t>
  </si>
  <si>
    <t>A</t>
  </si>
  <si>
    <t>B</t>
  </si>
  <si>
    <t>D</t>
  </si>
  <si>
    <t>C</t>
  </si>
  <si>
    <t>E</t>
  </si>
  <si>
    <t>Annual MWH</t>
  </si>
  <si>
    <t>Interval Count</t>
  </si>
  <si>
    <t>ERCOT AAL</t>
  </si>
  <si>
    <t>MWhs</t>
  </si>
  <si>
    <t>Hourly</t>
  </si>
  <si>
    <t xml:space="preserve">Per Interval </t>
  </si>
  <si>
    <t>MW Load</t>
  </si>
  <si>
    <t>MWHs</t>
  </si>
  <si>
    <t>Input ERCOT Load</t>
  </si>
  <si>
    <t>This spreadsheet calculates the distribution loss factors for a selected TDSP based on the following formula:</t>
  </si>
  <si>
    <t>All DSP Distribution Loss Factors</t>
  </si>
  <si>
    <t>DSP DLF Code to Graph</t>
  </si>
  <si>
    <t>DLF for DSP Selected to Graph</t>
  </si>
  <si>
    <t>DLF for DSP Selected</t>
  </si>
  <si>
    <t xml:space="preserve">Example </t>
  </si>
  <si>
    <t>at ERCOT AAL</t>
  </si>
  <si>
    <t>Results:</t>
  </si>
  <si>
    <t>This spreadsheet calculates distribution loss factors (DLF) for all Distribution Service Providers (DSP) at various levels of ERCOT system load.  From the "Inputs - Single DSP View" Tab, the user will select the DSP-DLF code and ERCOT load level of interest and the spreadsheet will calculate the resulting distribution loss factor.  The graph displays the DSP loss factors at various ERCOT load levels as well as the level specified.</t>
  </si>
  <si>
    <t>DLF Methodology</t>
  </si>
  <si>
    <t>1. Using the Spreadsheet to Calculate/Estimate Distribution Loss Factors</t>
  </si>
  <si>
    <t>Where: i = Interval</t>
  </si>
  <si>
    <r>
      <t>2. Examining the Calculations</t>
    </r>
    <r>
      <rPr>
        <b/>
        <sz val="10"/>
        <rFont val="Arial"/>
        <family val="2"/>
      </rPr>
      <t> </t>
    </r>
  </si>
  <si>
    <t>AEP - TCC</t>
  </si>
  <si>
    <t>AEP - TNC</t>
  </si>
  <si>
    <t>CenterPoint</t>
  </si>
  <si>
    <t>AEP - TNC A</t>
  </si>
  <si>
    <t>AEP - TNC B</t>
  </si>
  <si>
    <t>AEP - TCC A</t>
  </si>
  <si>
    <t>AEP - TCC B</t>
  </si>
  <si>
    <t>AEP-TCC/AEP-TNC</t>
  </si>
  <si>
    <t>Nueces EC</t>
  </si>
  <si>
    <t>MWh</t>
  </si>
  <si>
    <r>
      <t>The "Inputs - Multiple DSP View" tab operates similar to the "Inputs - Single DSP View" tab and displays graphically all DSPs' DLF curves.</t>
    </r>
    <r>
      <rPr>
        <sz val="12"/>
        <rFont val="Times New Roman"/>
        <family val="1"/>
      </rPr>
      <t> </t>
    </r>
  </si>
  <si>
    <t>Distribution Loss Factor Methodologies</t>
  </si>
  <si>
    <t>Per Interval</t>
  </si>
  <si>
    <t>Annual MWh</t>
  </si>
  <si>
    <t>DSP</t>
  </si>
  <si>
    <t>CenterPoint D</t>
  </si>
  <si>
    <t>CenterPoint E</t>
  </si>
  <si>
    <t>Nueces EC B</t>
  </si>
  <si>
    <t>Nueces EC A</t>
  </si>
  <si>
    <t>SILFi = F1 * (SIELi/AAL) + F2 + F3 / (SIELi / AAL)</t>
  </si>
  <si>
    <t>SILFi = Settlement Interval Distribution Loss Factor</t>
  </si>
  <si>
    <t>SIELi = Settlement Interval ERCOT Load  (ERCOT Day Ahead Forecasted MW Load divided by 4)</t>
  </si>
  <si>
    <t>F1, F2, F3 = Coefficients derived from regression analysis of the TDSP loss study results</t>
  </si>
  <si>
    <t xml:space="preserve">AAL = Annual Total System MWh / (Number of settlement intervals in the year) </t>
  </si>
  <si>
    <t>F2 =</t>
  </si>
  <si>
    <t>F1 =</t>
  </si>
  <si>
    <t>F3 =</t>
  </si>
  <si>
    <t xml:space="preserve"> View</t>
  </si>
  <si>
    <t>Single DSP</t>
  </si>
  <si>
    <t>Multi-Graph</t>
  </si>
  <si>
    <t>Multiple DSP View</t>
  </si>
  <si>
    <t>Oncor</t>
  </si>
  <si>
    <t>Oncor A</t>
  </si>
  <si>
    <t>Oncor B</t>
  </si>
  <si>
    <t>ERCOT Load</t>
  </si>
  <si>
    <t>Single DSP View</t>
  </si>
  <si>
    <t xml:space="preserve">Multi-Graph </t>
  </si>
  <si>
    <t>ERCOT MW</t>
  </si>
  <si>
    <t>meter</t>
  </si>
  <si>
    <t>ERCOT Peak MW</t>
  </si>
  <si>
    <t>at ERCOT peak</t>
  </si>
  <si>
    <t>MW</t>
  </si>
  <si>
    <t>Methodology is referenced in PDF TNMP DLF Summary V1.0 included in this zip file.</t>
  </si>
  <si>
    <t>LP&amp;L</t>
  </si>
  <si>
    <t>LPL&amp;L</t>
  </si>
  <si>
    <t>AAL = ERCOT Annual interval Average Load  (ERCOT will use 12,450 MWh for year 2024 calculations)</t>
  </si>
  <si>
    <t>LP&amp;L A</t>
  </si>
  <si>
    <t>LP&amp;L B</t>
  </si>
  <si>
    <t xml:space="preserve">The table below contains DLF Methodologies for the calendar year 2024 from April through December. </t>
  </si>
  <si>
    <r>
      <t>Pursuant to Protocol Section 13.3 ERCOT is required to post annual Distribution Loss Factor (DLF) Methodologies submitted by TDSPs participating in the competitive retail electric market.  DLF Methodologies are submitted to ERCOT prior to October 30 for review, approval, and posting by January 1</t>
    </r>
    <r>
      <rPr>
        <vertAlign val="superscript"/>
        <sz val="10"/>
        <rFont val="Arial"/>
        <family val="2"/>
      </rPr>
      <t xml:space="preserve">st </t>
    </r>
    <r>
      <rPr>
        <sz val="10"/>
        <rFont val="Arial"/>
        <family val="2"/>
      </rPr>
      <t xml:space="preserve">of the following year. DLF Methodogies changed outside of the annual process must be submitted two months prior to any update. These DLF Methodologies provide the ERCOT market with insight into the derivations that each TDSP uses for the Annual Distribution Loss Factor and Coefficients derived from regression analysis of the the TDSP loss study results. </t>
    </r>
  </si>
  <si>
    <t>ERCOT Distribution Loss Factor Estimates for 2025</t>
  </si>
  <si>
    <t>Methodology is referenced in PDFs AEP TCC TNC SILF 2025 and AEP_SILF 2025 included in this zip file.</t>
  </si>
  <si>
    <t>Methodology is referenced in PDF NEC TDSP 2024 included in this zip file.</t>
  </si>
  <si>
    <t>September 01, 2024 to August 31, 2025</t>
  </si>
  <si>
    <t>Methodology is referenced in Excel file CenterPoint Energy Distribution Loss Factor 2026 included in this zip file.</t>
  </si>
  <si>
    <t>Methodology is referenced in Word file LPL Distribution Loss Factor and Methodology V4 included in this zip file.</t>
  </si>
  <si>
    <t>Methodology is referenced in PDF Oncor Electric Delivery Distribution Loss Factor - 2025 Analysisincluded in this zip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</si>
</sst>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00000"/>
    <numFmt numFmtId="166" formatCode="0.00000000"/>
    <numFmt numFmtId="167" formatCode="#,##0;[Red]#,##0"/>
    <numFmt numFmtId="168" formatCode="0.000000000"/>
  </numFmts>
  <fonts count="27" x14ac:knownFonts="1">
    <font>
      <sz val="10"/>
      <name val="Arial"/>
    </font>
    <font>
      <sz val="10"/>
      <name val="Arial"/>
      <family val="2"/>
    </font>
    <font>
      <b/>
      <sz val="10"/>
      <name val="Arial"/>
      <family val="2"/>
    </font>
    <font>
      <sz val="12"/>
      <name val="Arial"/>
      <family val="2"/>
    </font>
    <font>
      <sz val="10"/>
      <name val="Arial"/>
      <family val="2"/>
    </font>
    <font>
      <i/>
      <sz val="10"/>
      <name val="Arial"/>
      <family val="2"/>
    </font>
    <font>
      <b/>
      <i/>
      <sz val="14"/>
      <color indexed="18"/>
      <name val="Arial"/>
      <family val="2"/>
    </font>
    <font>
      <sz val="10"/>
      <color indexed="22"/>
      <name val="Arial"/>
      <family val="2"/>
    </font>
    <font>
      <b/>
      <sz val="12"/>
      <name val="Arial"/>
      <family val="2"/>
    </font>
    <font>
      <sz val="10"/>
      <color indexed="10"/>
      <name val="Arial"/>
      <family val="2"/>
    </font>
    <font>
      <b/>
      <sz val="10"/>
      <color indexed="10"/>
      <name val="Arial"/>
      <family val="2"/>
    </font>
    <font>
      <sz val="12"/>
      <name val="Times New Roman"/>
      <family val="1"/>
    </font>
    <font>
      <vertAlign val="superscript"/>
      <sz val="10"/>
      <name val="Arial"/>
      <family val="2"/>
    </font>
    <font>
      <b/>
      <i/>
      <u/>
      <sz val="10"/>
      <name val="Arial"/>
      <family val="2"/>
    </font>
    <font>
      <sz val="10"/>
      <color indexed="10"/>
      <name val="Arial"/>
      <family val="2"/>
    </font>
    <font>
      <sz val="10"/>
      <color indexed="22"/>
      <name val="Arial"/>
      <family val="2"/>
    </font>
    <font>
      <b/>
      <sz val="14"/>
      <name val="Arial"/>
      <family val="2"/>
    </font>
    <font>
      <b/>
      <sz val="11"/>
      <name val="Arial"/>
      <family val="2"/>
    </font>
    <font>
      <sz val="10"/>
      <color indexed="9"/>
      <name val="Arial"/>
      <family val="2"/>
    </font>
    <font>
      <sz val="10"/>
      <name val="Arial"/>
      <family val="2"/>
    </font>
    <font>
      <sz val="10"/>
      <name val="Arial"/>
      <family val="2"/>
    </font>
    <font>
      <sz val="10"/>
      <name val="Arial"/>
      <family val="2"/>
    </font>
    <font>
      <sz val="9"/>
      <color indexed="81"/>
      <name val="Tahoma"/>
      <family val="2"/>
    </font>
    <font>
      <b/>
      <sz val="9"/>
      <color indexed="81"/>
      <name val="Tahoma"/>
      <family val="2"/>
    </font>
    <font>
      <sz val="10"/>
      <color rgb="FFFF0000"/>
      <name val="Arial"/>
      <family val="2"/>
    </font>
    <font>
      <sz val="10"/>
      <color theme="1"/>
      <name val="Arial"/>
      <family val="2"/>
    </font>
    <font>
      <sz val="10"/>
      <color theme="9" tint="-0.249977111117893"/>
      <name val="Arial"/>
      <family val="2"/>
    </font>
  </fonts>
  <fills count="1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9"/>
        <bgColor indexed="24"/>
      </patternFill>
    </fill>
    <fill>
      <patternFill patternType="solid">
        <fgColor indexed="44"/>
        <bgColor indexed="64"/>
      </patternFill>
    </fill>
    <fill>
      <patternFill patternType="solid">
        <fgColor indexed="41"/>
        <bgColor indexed="64"/>
      </patternFill>
    </fill>
    <fill>
      <patternFill patternType="solid">
        <fgColor indexed="22"/>
        <bgColor indexed="24"/>
      </patternFill>
    </fill>
    <fill>
      <patternFill patternType="solid">
        <fgColor indexed="26"/>
        <bgColor indexed="64"/>
      </patternFill>
    </fill>
    <fill>
      <patternFill patternType="solid">
        <fgColor indexed="54"/>
        <bgColor indexed="64"/>
      </patternFill>
    </fill>
    <fill>
      <patternFill patternType="solid">
        <fgColor indexed="46"/>
        <bgColor indexed="64"/>
      </patternFill>
    </fill>
    <fill>
      <patternFill patternType="solid">
        <fgColor indexed="57"/>
        <bgColor indexed="64"/>
      </patternFill>
    </fill>
    <fill>
      <patternFill patternType="solid">
        <fgColor theme="0" tint="-0.249977111117893"/>
        <bgColor indexed="64"/>
      </patternFill>
    </fill>
    <fill>
      <patternFill patternType="solid">
        <fgColor rgb="FFCCFFFF"/>
        <bgColor indexed="64"/>
      </patternFill>
    </fill>
    <fill>
      <patternFill patternType="solid">
        <fgColor theme="0" tint="-0.249977111117893"/>
        <bgColor indexed="24"/>
      </patternFill>
    </fill>
    <fill>
      <patternFill patternType="solid">
        <fgColor theme="0"/>
        <bgColor indexed="64"/>
      </patternFill>
    </fill>
    <fill>
      <patternFill patternType="solid">
        <fgColor rgb="FFCCFFCC"/>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top style="thin">
        <color indexed="23"/>
      </top>
      <bottom style="thin">
        <color indexed="9"/>
      </bottom>
      <diagonal/>
    </border>
    <border>
      <left style="thin">
        <color indexed="23"/>
      </left>
      <right style="thin">
        <color indexed="23"/>
      </right>
      <top style="thin">
        <color indexed="23"/>
      </top>
      <bottom style="thin">
        <color indexed="9"/>
      </bottom>
      <diagonal/>
    </border>
    <border>
      <left style="thin">
        <color indexed="64"/>
      </left>
      <right style="thin">
        <color indexed="64"/>
      </right>
      <top style="thin">
        <color indexed="64"/>
      </top>
      <bottom style="thin">
        <color indexed="64"/>
      </bottom>
      <diagonal/>
    </border>
    <border>
      <left/>
      <right/>
      <top style="thin">
        <color indexed="23"/>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84">
    <xf numFmtId="0" fontId="0" fillId="0" borderId="0" xfId="0"/>
    <xf numFmtId="0" fontId="0" fillId="2" borderId="0" xfId="0" applyFill="1"/>
    <xf numFmtId="0" fontId="0" fillId="2" borderId="0" xfId="0" applyFill="1" applyAlignment="1">
      <alignment horizontal="center"/>
    </xf>
    <xf numFmtId="0" fontId="0" fillId="3" borderId="0" xfId="0" applyFill="1"/>
    <xf numFmtId="0" fontId="2" fillId="3" borderId="2" xfId="0" applyFont="1" applyFill="1" applyBorder="1"/>
    <xf numFmtId="0" fontId="0" fillId="3" borderId="3" xfId="0" applyFill="1" applyBorder="1"/>
    <xf numFmtId="0" fontId="0" fillId="3" borderId="4" xfId="0" applyFill="1" applyBorder="1"/>
    <xf numFmtId="0" fontId="0" fillId="3" borderId="5" xfId="0" applyFill="1" applyBorder="1"/>
    <xf numFmtId="0" fontId="0" fillId="3" borderId="6" xfId="0" applyFill="1" applyBorder="1"/>
    <xf numFmtId="0" fontId="0" fillId="0" borderId="0" xfId="0" applyAlignment="1">
      <alignment horizontal="right"/>
    </xf>
    <xf numFmtId="0" fontId="0" fillId="3" borderId="4" xfId="0" applyFill="1" applyBorder="1" applyAlignment="1">
      <alignment horizontal="left"/>
    </xf>
    <xf numFmtId="0" fontId="0" fillId="0" borderId="4" xfId="0" applyBorder="1"/>
    <xf numFmtId="10" fontId="0" fillId="0" borderId="0" xfId="0" applyNumberFormat="1" applyAlignment="1">
      <alignment horizontal="center"/>
    </xf>
    <xf numFmtId="3" fontId="0" fillId="3" borderId="0" xfId="1" applyNumberFormat="1" applyFont="1" applyFill="1" applyBorder="1" applyAlignment="1">
      <alignment horizontal="right"/>
    </xf>
    <xf numFmtId="0" fontId="15" fillId="2" borderId="0" xfId="0" applyFont="1" applyFill="1"/>
    <xf numFmtId="0" fontId="10" fillId="2" borderId="0" xfId="0" applyFont="1" applyFill="1"/>
    <xf numFmtId="0" fontId="0" fillId="4" borderId="5" xfId="0" applyFill="1" applyBorder="1"/>
    <xf numFmtId="0" fontId="0" fillId="4" borderId="7" xfId="0" applyFill="1" applyBorder="1"/>
    <xf numFmtId="0" fontId="0" fillId="4" borderId="6" xfId="0" applyFill="1" applyBorder="1"/>
    <xf numFmtId="0" fontId="0" fillId="3" borderId="7" xfId="0" applyFill="1" applyBorder="1"/>
    <xf numFmtId="0" fontId="4" fillId="5" borderId="4" xfId="0" applyFont="1" applyFill="1" applyBorder="1" applyAlignment="1">
      <alignment horizontal="left" indent="4"/>
    </xf>
    <xf numFmtId="0" fontId="0" fillId="5" borderId="0" xfId="0" applyFill="1"/>
    <xf numFmtId="0" fontId="0" fillId="5" borderId="3" xfId="0" applyFill="1" applyBorder="1"/>
    <xf numFmtId="0" fontId="0" fillId="5" borderId="4" xfId="0" applyFill="1" applyBorder="1"/>
    <xf numFmtId="10" fontId="3" fillId="6" borderId="1" xfId="0" applyNumberFormat="1" applyFont="1" applyFill="1" applyBorder="1" applyAlignment="1" applyProtection="1">
      <alignment horizontal="right" vertical="center"/>
      <protection hidden="1"/>
    </xf>
    <xf numFmtId="3" fontId="0" fillId="3" borderId="3" xfId="1" applyNumberFormat="1" applyFont="1" applyFill="1" applyBorder="1" applyAlignment="1">
      <alignment horizontal="right"/>
    </xf>
    <xf numFmtId="0" fontId="10" fillId="0" borderId="0" xfId="0" applyFont="1"/>
    <xf numFmtId="3" fontId="10" fillId="0" borderId="0" xfId="1" applyNumberFormat="1" applyFont="1" applyFill="1" applyBorder="1" applyAlignment="1">
      <alignment horizontal="right"/>
    </xf>
    <xf numFmtId="0" fontId="2" fillId="0" borderId="4" xfId="0" applyFont="1" applyBorder="1" applyAlignment="1">
      <alignment vertical="center"/>
    </xf>
    <xf numFmtId="0" fontId="2" fillId="0" borderId="0" xfId="0" applyFont="1" applyAlignment="1">
      <alignment vertical="center"/>
    </xf>
    <xf numFmtId="3" fontId="0" fillId="3" borderId="3" xfId="0" applyNumberFormat="1" applyFill="1" applyBorder="1"/>
    <xf numFmtId="3" fontId="0" fillId="0" borderId="0" xfId="0" applyNumberFormat="1" applyAlignment="1">
      <alignment horizontal="center"/>
    </xf>
    <xf numFmtId="0" fontId="0" fillId="0" borderId="0" xfId="0" applyAlignment="1">
      <alignment horizontal="center"/>
    </xf>
    <xf numFmtId="10" fontId="0" fillId="0" borderId="0" xfId="2" applyNumberFormat="1" applyFont="1" applyFill="1" applyBorder="1" applyAlignment="1">
      <alignment horizontal="center"/>
    </xf>
    <xf numFmtId="0" fontId="0" fillId="0" borderId="0" xfId="0" applyAlignment="1" applyProtection="1">
      <alignment horizontal="left" indent="2"/>
      <protection locked="0"/>
    </xf>
    <xf numFmtId="14" fontId="0" fillId="0" borderId="0" xfId="0" applyNumberFormat="1"/>
    <xf numFmtId="0" fontId="1" fillId="0" borderId="0" xfId="0" applyFont="1"/>
    <xf numFmtId="165" fontId="4" fillId="0" borderId="0" xfId="0" applyNumberFormat="1" applyFont="1" applyAlignment="1">
      <alignment horizontal="center"/>
    </xf>
    <xf numFmtId="0" fontId="2" fillId="0" borderId="0" xfId="0" applyFont="1" applyAlignment="1">
      <alignment horizontal="right"/>
    </xf>
    <xf numFmtId="0" fontId="2" fillId="4" borderId="0" xfId="0" applyFont="1" applyFill="1" applyAlignment="1">
      <alignment horizontal="center"/>
    </xf>
    <xf numFmtId="0" fontId="0" fillId="7" borderId="0" xfId="0" applyFill="1" applyAlignment="1">
      <alignment horizontal="center"/>
    </xf>
    <xf numFmtId="0" fontId="0" fillId="7" borderId="0" xfId="0" applyFill="1" applyAlignment="1" applyProtection="1">
      <alignment horizontal="center"/>
      <protection locked="0"/>
    </xf>
    <xf numFmtId="0" fontId="2" fillId="7" borderId="0" xfId="0" applyFont="1" applyFill="1" applyAlignment="1">
      <alignment horizontal="center"/>
    </xf>
    <xf numFmtId="0" fontId="0" fillId="7" borderId="0" xfId="0" applyFill="1"/>
    <xf numFmtId="0" fontId="0" fillId="7" borderId="0" xfId="0" applyFill="1" applyAlignment="1">
      <alignment horizontal="right"/>
    </xf>
    <xf numFmtId="3" fontId="0" fillId="8" borderId="0" xfId="0" applyNumberFormat="1" applyFill="1" applyAlignment="1">
      <alignment horizontal="center"/>
    </xf>
    <xf numFmtId="0" fontId="0" fillId="8" borderId="0" xfId="0" applyFill="1" applyAlignment="1">
      <alignment horizontal="center"/>
    </xf>
    <xf numFmtId="0" fontId="2" fillId="0" borderId="0" xfId="0" applyFont="1" applyAlignment="1">
      <alignment horizontal="center"/>
    </xf>
    <xf numFmtId="0" fontId="0" fillId="9" borderId="0" xfId="0" applyFill="1" applyAlignment="1">
      <alignment horizontal="center" vertical="center"/>
    </xf>
    <xf numFmtId="0" fontId="0" fillId="2" borderId="0" xfId="0" applyFill="1" applyProtection="1">
      <protection hidden="1"/>
    </xf>
    <xf numFmtId="10" fontId="3" fillId="9" borderId="0" xfId="0" applyNumberFormat="1" applyFont="1" applyFill="1" applyAlignment="1" applyProtection="1">
      <alignment horizontal="right" vertical="center"/>
      <protection hidden="1"/>
    </xf>
    <xf numFmtId="10" fontId="18" fillId="0" borderId="0" xfId="0" applyNumberFormat="1" applyFont="1"/>
    <xf numFmtId="0" fontId="0" fillId="0" borderId="0" xfId="0" applyProtection="1">
      <protection hidden="1"/>
    </xf>
    <xf numFmtId="10" fontId="18" fillId="0" borderId="0" xfId="0" applyNumberFormat="1" applyFont="1" applyProtection="1">
      <protection hidden="1"/>
    </xf>
    <xf numFmtId="0" fontId="1" fillId="0" borderId="0" xfId="0" applyFont="1" applyProtection="1">
      <protection hidden="1"/>
    </xf>
    <xf numFmtId="0" fontId="18" fillId="0" borderId="0" xfId="0" applyFont="1"/>
    <xf numFmtId="0" fontId="18" fillId="0" borderId="0" xfId="0" applyFont="1" applyProtection="1">
      <protection hidden="1"/>
    </xf>
    <xf numFmtId="0" fontId="2" fillId="3" borderId="2" xfId="0" applyFont="1" applyFill="1" applyBorder="1" applyProtection="1">
      <protection hidden="1"/>
    </xf>
    <xf numFmtId="0" fontId="0" fillId="3" borderId="0" xfId="0" applyFill="1" applyProtection="1">
      <protection hidden="1"/>
    </xf>
    <xf numFmtId="3" fontId="0" fillId="3" borderId="0" xfId="0" applyNumberFormat="1" applyFill="1" applyProtection="1">
      <protection hidden="1"/>
    </xf>
    <xf numFmtId="0" fontId="0" fillId="3" borderId="3" xfId="0" applyFill="1" applyBorder="1" applyProtection="1">
      <protection hidden="1"/>
    </xf>
    <xf numFmtId="0" fontId="0" fillId="0" borderId="0" xfId="0" applyAlignment="1" applyProtection="1">
      <alignment horizontal="right"/>
      <protection hidden="1"/>
    </xf>
    <xf numFmtId="0" fontId="0" fillId="10" borderId="0" xfId="0" applyFill="1" applyAlignment="1" applyProtection="1">
      <alignment horizontal="center"/>
      <protection hidden="1"/>
    </xf>
    <xf numFmtId="0" fontId="4" fillId="10" borderId="0" xfId="0" applyFont="1" applyFill="1" applyAlignment="1" applyProtection="1">
      <alignment horizontal="center"/>
      <protection hidden="1"/>
    </xf>
    <xf numFmtId="0" fontId="0" fillId="3" borderId="4" xfId="0" applyFill="1" applyBorder="1" applyProtection="1">
      <protection hidden="1"/>
    </xf>
    <xf numFmtId="0" fontId="0" fillId="0" borderId="0" xfId="0" applyAlignment="1" applyProtection="1">
      <alignment horizontal="center"/>
      <protection hidden="1"/>
    </xf>
    <xf numFmtId="0" fontId="0" fillId="3" borderId="4" xfId="0" applyFill="1" applyBorder="1" applyAlignment="1" applyProtection="1">
      <alignment horizontal="left"/>
      <protection hidden="1"/>
    </xf>
    <xf numFmtId="165" fontId="0" fillId="0" borderId="0" xfId="0" applyNumberFormat="1" applyAlignment="1" applyProtection="1">
      <alignment horizontal="right"/>
      <protection hidden="1"/>
    </xf>
    <xf numFmtId="165" fontId="4" fillId="0" borderId="0" xfId="0" applyNumberFormat="1" applyFont="1" applyAlignment="1" applyProtection="1">
      <alignment horizontal="center"/>
      <protection hidden="1"/>
    </xf>
    <xf numFmtId="3" fontId="0" fillId="3" borderId="0" xfId="1" applyNumberFormat="1" applyFont="1" applyFill="1" applyBorder="1" applyAlignment="1" applyProtection="1">
      <alignment horizontal="right"/>
      <protection hidden="1"/>
    </xf>
    <xf numFmtId="166" fontId="0" fillId="0" borderId="0" xfId="0" applyNumberFormat="1" applyAlignment="1" applyProtection="1">
      <alignment horizontal="center"/>
      <protection hidden="1"/>
    </xf>
    <xf numFmtId="0" fontId="0" fillId="4" borderId="8" xfId="0" applyFill="1" applyBorder="1" applyProtection="1">
      <protection hidden="1"/>
    </xf>
    <xf numFmtId="37" fontId="0" fillId="0" borderId="9" xfId="0" applyNumberFormat="1" applyBorder="1" applyProtection="1">
      <protection hidden="1"/>
    </xf>
    <xf numFmtId="10" fontId="0" fillId="0" borderId="10" xfId="1" applyNumberFormat="1" applyFont="1" applyBorder="1" applyProtection="1">
      <protection hidden="1"/>
    </xf>
    <xf numFmtId="0" fontId="0" fillId="11" borderId="8" xfId="0" applyFill="1" applyBorder="1" applyProtection="1">
      <protection hidden="1"/>
    </xf>
    <xf numFmtId="3" fontId="4" fillId="0" borderId="2" xfId="0" applyNumberFormat="1" applyFont="1" applyBorder="1" applyAlignment="1" applyProtection="1">
      <alignment horizontal="center"/>
      <protection hidden="1"/>
    </xf>
    <xf numFmtId="10" fontId="0" fillId="0" borderId="10" xfId="0" applyNumberFormat="1" applyBorder="1" applyProtection="1">
      <protection hidden="1"/>
    </xf>
    <xf numFmtId="10" fontId="0" fillId="0" borderId="0" xfId="0" applyNumberFormat="1" applyProtection="1">
      <protection hidden="1"/>
    </xf>
    <xf numFmtId="0" fontId="0" fillId="4" borderId="11" xfId="0" applyFill="1" applyBorder="1" applyProtection="1">
      <protection hidden="1"/>
    </xf>
    <xf numFmtId="37" fontId="0" fillId="0" borderId="7" xfId="0" applyNumberFormat="1" applyBorder="1" applyProtection="1">
      <protection hidden="1"/>
    </xf>
    <xf numFmtId="10" fontId="0" fillId="0" borderId="6" xfId="1" applyNumberFormat="1" applyFont="1" applyBorder="1" applyProtection="1">
      <protection hidden="1"/>
    </xf>
    <xf numFmtId="0" fontId="0" fillId="11" borderId="11" xfId="0" applyFill="1" applyBorder="1" applyProtection="1">
      <protection hidden="1"/>
    </xf>
    <xf numFmtId="10" fontId="0" fillId="0" borderId="5" xfId="0" applyNumberFormat="1" applyBorder="1" applyAlignment="1" applyProtection="1">
      <alignment horizontal="center"/>
      <protection hidden="1"/>
    </xf>
    <xf numFmtId="10" fontId="0" fillId="0" borderId="6" xfId="0" applyNumberFormat="1" applyBorder="1" applyProtection="1">
      <protection hidden="1"/>
    </xf>
    <xf numFmtId="164" fontId="0" fillId="0" borderId="0" xfId="1" applyNumberFormat="1" applyFont="1" applyProtection="1">
      <protection hidden="1"/>
    </xf>
    <xf numFmtId="10" fontId="0" fillId="0" borderId="0" xfId="2" applyNumberFormat="1" applyFont="1" applyProtection="1">
      <protection hidden="1"/>
    </xf>
    <xf numFmtId="0" fontId="0" fillId="12" borderId="8" xfId="0" applyFill="1" applyBorder="1" applyAlignment="1" applyProtection="1">
      <alignment horizontal="center"/>
      <protection hidden="1"/>
    </xf>
    <xf numFmtId="0" fontId="0" fillId="0" borderId="8" xfId="0" applyBorder="1" applyAlignment="1" applyProtection="1">
      <alignment horizontal="center"/>
      <protection hidden="1"/>
    </xf>
    <xf numFmtId="0" fontId="0" fillId="13" borderId="8" xfId="0" applyFill="1" applyBorder="1" applyAlignment="1" applyProtection="1">
      <alignment horizontal="center"/>
      <protection hidden="1"/>
    </xf>
    <xf numFmtId="0" fontId="0" fillId="0" borderId="0" xfId="0" applyAlignment="1" applyProtection="1">
      <alignment horizontal="left" indent="2"/>
      <protection hidden="1"/>
    </xf>
    <xf numFmtId="0" fontId="0" fillId="12" borderId="11" xfId="0" applyFill="1" applyBorder="1" applyAlignment="1" applyProtection="1">
      <alignment horizontal="center"/>
      <protection hidden="1"/>
    </xf>
    <xf numFmtId="0" fontId="0" fillId="0" borderId="11" xfId="0" applyBorder="1" applyAlignment="1" applyProtection="1">
      <alignment horizontal="center"/>
      <protection hidden="1"/>
    </xf>
    <xf numFmtId="0" fontId="0" fillId="13" borderId="11" xfId="0" applyFill="1" applyBorder="1" applyAlignment="1" applyProtection="1">
      <alignment horizontal="center"/>
      <protection hidden="1"/>
    </xf>
    <xf numFmtId="14" fontId="0" fillId="0" borderId="0" xfId="0" applyNumberFormat="1" applyProtection="1">
      <protection hidden="1"/>
    </xf>
    <xf numFmtId="3" fontId="0" fillId="0" borderId="0" xfId="0" applyNumberFormat="1" applyAlignment="1" applyProtection="1">
      <alignment horizontal="center"/>
      <protection hidden="1"/>
    </xf>
    <xf numFmtId="10" fontId="0" fillId="8" borderId="4" xfId="2" applyNumberFormat="1" applyFont="1" applyFill="1" applyBorder="1" applyAlignment="1" applyProtection="1">
      <alignment horizontal="center"/>
      <protection hidden="1"/>
    </xf>
    <xf numFmtId="10" fontId="0" fillId="8" borderId="0" xfId="2" applyNumberFormat="1" applyFont="1" applyFill="1" applyBorder="1" applyAlignment="1" applyProtection="1">
      <alignment horizontal="center"/>
      <protection hidden="1"/>
    </xf>
    <xf numFmtId="3" fontId="9" fillId="0" borderId="0" xfId="0" applyNumberFormat="1" applyFont="1" applyAlignment="1" applyProtection="1">
      <alignment horizontal="center"/>
      <protection hidden="1"/>
    </xf>
    <xf numFmtId="10" fontId="0" fillId="8" borderId="5" xfId="2" applyNumberFormat="1" applyFont="1" applyFill="1" applyBorder="1" applyAlignment="1" applyProtection="1">
      <alignment horizontal="center"/>
      <protection hidden="1"/>
    </xf>
    <xf numFmtId="10" fontId="0" fillId="8" borderId="7" xfId="2" applyNumberFormat="1" applyFont="1" applyFill="1" applyBorder="1" applyAlignment="1" applyProtection="1">
      <alignment horizontal="center"/>
      <protection hidden="1"/>
    </xf>
    <xf numFmtId="10" fontId="0" fillId="0" borderId="0" xfId="2" applyNumberFormat="1" applyFont="1" applyFill="1" applyBorder="1" applyAlignment="1" applyProtection="1">
      <alignment horizontal="center"/>
      <protection hidden="1"/>
    </xf>
    <xf numFmtId="10" fontId="0" fillId="8" borderId="12" xfId="2" applyNumberFormat="1" applyFont="1" applyFill="1" applyBorder="1" applyAlignment="1" applyProtection="1">
      <alignment horizontal="center"/>
      <protection hidden="1"/>
    </xf>
    <xf numFmtId="10" fontId="0" fillId="8" borderId="13" xfId="2" applyNumberFormat="1" applyFont="1" applyFill="1" applyBorder="1" applyAlignment="1" applyProtection="1">
      <alignment horizontal="center"/>
      <protection hidden="1"/>
    </xf>
    <xf numFmtId="10" fontId="0" fillId="8" borderId="14" xfId="2" applyNumberFormat="1" applyFont="1" applyFill="1" applyBorder="1" applyAlignment="1" applyProtection="1">
      <alignment horizontal="center"/>
      <protection hidden="1"/>
    </xf>
    <xf numFmtId="167" fontId="0" fillId="0" borderId="0" xfId="0" applyNumberFormat="1" applyAlignment="1" applyProtection="1">
      <alignment horizontal="center"/>
      <protection hidden="1"/>
    </xf>
    <xf numFmtId="164" fontId="0" fillId="0" borderId="0" xfId="0" applyNumberFormat="1" applyProtection="1">
      <protection hidden="1"/>
    </xf>
    <xf numFmtId="0" fontId="0" fillId="2" borderId="0" xfId="0" applyFill="1" applyAlignment="1" applyProtection="1">
      <alignment horizontal="center"/>
      <protection hidden="1"/>
    </xf>
    <xf numFmtId="0" fontId="6" fillId="2" borderId="0" xfId="0" applyFont="1" applyFill="1" applyProtection="1">
      <protection hidden="1"/>
    </xf>
    <xf numFmtId="0" fontId="0" fillId="9" borderId="0" xfId="0" applyFill="1" applyAlignment="1" applyProtection="1">
      <alignment horizontal="center"/>
      <protection hidden="1"/>
    </xf>
    <xf numFmtId="0" fontId="8" fillId="9" borderId="15" xfId="0" applyFont="1" applyFill="1" applyBorder="1" applyAlignment="1" applyProtection="1">
      <alignment vertical="center"/>
      <protection hidden="1"/>
    </xf>
    <xf numFmtId="0" fontId="8" fillId="9" borderId="0" xfId="0" applyFont="1" applyFill="1" applyAlignment="1" applyProtection="1">
      <alignment vertical="center"/>
      <protection hidden="1"/>
    </xf>
    <xf numFmtId="0" fontId="3" fillId="9" borderId="0" xfId="0" applyFont="1" applyFill="1" applyAlignment="1" applyProtection="1">
      <alignment horizontal="center" vertical="center"/>
      <protection hidden="1"/>
    </xf>
    <xf numFmtId="0" fontId="3" fillId="2" borderId="0" xfId="0" applyFont="1" applyFill="1" applyProtection="1">
      <protection hidden="1"/>
    </xf>
    <xf numFmtId="0" fontId="10" fillId="9" borderId="0" xfId="0" applyFont="1" applyFill="1" applyAlignment="1" applyProtection="1">
      <alignment vertical="center"/>
      <protection hidden="1"/>
    </xf>
    <xf numFmtId="0" fontId="0" fillId="9" borderId="0" xfId="0" applyFill="1" applyAlignment="1" applyProtection="1">
      <alignment horizontal="center" vertical="center"/>
      <protection hidden="1"/>
    </xf>
    <xf numFmtId="0" fontId="5" fillId="2" borderId="0" xfId="0" applyFont="1" applyFill="1" applyProtection="1">
      <protection hidden="1"/>
    </xf>
    <xf numFmtId="0" fontId="2" fillId="9" borderId="0" xfId="0" applyFont="1" applyFill="1" applyAlignment="1" applyProtection="1">
      <alignment vertical="center"/>
      <protection hidden="1"/>
    </xf>
    <xf numFmtId="0" fontId="0" fillId="2" borderId="0" xfId="0" applyFill="1" applyProtection="1">
      <protection locked="0"/>
    </xf>
    <xf numFmtId="0" fontId="0" fillId="2" borderId="0" xfId="0" applyFill="1" applyAlignment="1" applyProtection="1">
      <alignment horizontal="center"/>
      <protection locked="0"/>
    </xf>
    <xf numFmtId="0" fontId="14" fillId="2" borderId="0" xfId="0" applyFont="1" applyFill="1" applyProtection="1">
      <protection locked="0"/>
    </xf>
    <xf numFmtId="0" fontId="15" fillId="2" borderId="0" xfId="0" applyFont="1" applyFill="1" applyProtection="1">
      <protection locked="0"/>
    </xf>
    <xf numFmtId="0" fontId="14" fillId="0" borderId="0" xfId="0" applyFont="1" applyProtection="1">
      <protection hidden="1"/>
    </xf>
    <xf numFmtId="0" fontId="14" fillId="0" borderId="0" xfId="0" applyFont="1"/>
    <xf numFmtId="0" fontId="4" fillId="2" borderId="0" xfId="0" applyFont="1" applyFill="1"/>
    <xf numFmtId="0" fontId="14" fillId="2" borderId="0" xfId="0" applyFont="1" applyFill="1" applyProtection="1">
      <protection hidden="1"/>
    </xf>
    <xf numFmtId="0" fontId="4" fillId="2" borderId="0" xfId="0" applyFont="1" applyFill="1" applyProtection="1">
      <protection hidden="1"/>
    </xf>
    <xf numFmtId="164" fontId="3" fillId="6" borderId="1" xfId="1" applyNumberFormat="1" applyFont="1" applyFill="1" applyBorder="1" applyAlignment="1" applyProtection="1">
      <alignment horizontal="center" vertical="center"/>
      <protection locked="0"/>
    </xf>
    <xf numFmtId="0" fontId="4" fillId="3" borderId="4" xfId="0" applyFont="1" applyFill="1" applyBorder="1"/>
    <xf numFmtId="0" fontId="4" fillId="2" borderId="0" xfId="0" applyFont="1" applyFill="1" applyProtection="1">
      <protection locked="0"/>
    </xf>
    <xf numFmtId="0" fontId="24" fillId="2" borderId="0" xfId="0" applyFont="1" applyFill="1" applyProtection="1">
      <protection locked="0"/>
    </xf>
    <xf numFmtId="0" fontId="24" fillId="2" borderId="0" xfId="0" quotePrefix="1" applyFont="1" applyFill="1" applyProtection="1">
      <protection locked="0"/>
    </xf>
    <xf numFmtId="0" fontId="24" fillId="2" borderId="0" xfId="0" applyFont="1" applyFill="1" applyProtection="1">
      <protection hidden="1"/>
    </xf>
    <xf numFmtId="0" fontId="24" fillId="2" borderId="0" xfId="0" applyFont="1" applyFill="1"/>
    <xf numFmtId="0" fontId="24" fillId="2" borderId="0" xfId="0" applyFont="1" applyFill="1" applyAlignment="1" applyProtection="1">
      <alignment horizontal="center"/>
      <protection locked="0"/>
    </xf>
    <xf numFmtId="0" fontId="24" fillId="2" borderId="0" xfId="0" applyFont="1" applyFill="1" applyAlignment="1" applyProtection="1">
      <alignment horizontal="center"/>
      <protection hidden="1"/>
    </xf>
    <xf numFmtId="3" fontId="24" fillId="0" borderId="0" xfId="0" applyNumberFormat="1" applyFont="1" applyAlignment="1" applyProtection="1">
      <alignment horizontal="center"/>
      <protection hidden="1"/>
    </xf>
    <xf numFmtId="10" fontId="24" fillId="8" borderId="4" xfId="2" applyNumberFormat="1" applyFont="1" applyFill="1" applyBorder="1" applyAlignment="1" applyProtection="1">
      <alignment horizontal="center"/>
      <protection hidden="1"/>
    </xf>
    <xf numFmtId="10" fontId="24" fillId="8" borderId="0" xfId="2" applyNumberFormat="1" applyFont="1" applyFill="1" applyBorder="1" applyAlignment="1" applyProtection="1">
      <alignment horizontal="center"/>
      <protection hidden="1"/>
    </xf>
    <xf numFmtId="3" fontId="25" fillId="0" borderId="0" xfId="0" applyNumberFormat="1" applyFont="1" applyAlignment="1" applyProtection="1">
      <alignment horizontal="center"/>
      <protection hidden="1"/>
    </xf>
    <xf numFmtId="0" fontId="25" fillId="0" borderId="0" xfId="0" applyFont="1" applyAlignment="1" applyProtection="1">
      <alignment horizontal="center"/>
      <protection hidden="1"/>
    </xf>
    <xf numFmtId="10" fontId="25" fillId="8" borderId="4" xfId="2" applyNumberFormat="1" applyFont="1" applyFill="1" applyBorder="1" applyAlignment="1" applyProtection="1">
      <alignment horizontal="center"/>
      <protection hidden="1"/>
    </xf>
    <xf numFmtId="10" fontId="25" fillId="8" borderId="0" xfId="2" applyNumberFormat="1" applyFont="1" applyFill="1" applyBorder="1" applyAlignment="1" applyProtection="1">
      <alignment horizontal="center"/>
      <protection hidden="1"/>
    </xf>
    <xf numFmtId="3" fontId="24" fillId="8" borderId="0" xfId="0" applyNumberFormat="1" applyFont="1" applyFill="1" applyAlignment="1">
      <alignment horizontal="center"/>
    </xf>
    <xf numFmtId="0" fontId="24" fillId="8" borderId="0" xfId="0" applyFont="1" applyFill="1" applyAlignment="1">
      <alignment horizontal="center"/>
    </xf>
    <xf numFmtId="3" fontId="25" fillId="0" borderId="0" xfId="0" applyNumberFormat="1" applyFont="1" applyAlignment="1">
      <alignment horizontal="center"/>
    </xf>
    <xf numFmtId="0" fontId="25" fillId="0" borderId="0" xfId="0" applyFont="1" applyAlignment="1">
      <alignment horizontal="center"/>
    </xf>
    <xf numFmtId="0" fontId="24" fillId="0" borderId="0" xfId="0" applyFont="1"/>
    <xf numFmtId="165" fontId="0" fillId="0" borderId="0" xfId="0" applyNumberFormat="1" applyAlignment="1" applyProtection="1">
      <alignment horizontal="center"/>
      <protection hidden="1"/>
    </xf>
    <xf numFmtId="0" fontId="6" fillId="2" borderId="0" xfId="0" quotePrefix="1" applyFont="1" applyFill="1"/>
    <xf numFmtId="0" fontId="6" fillId="2" borderId="0" xfId="0" applyFont="1" applyFill="1"/>
    <xf numFmtId="0" fontId="8" fillId="9" borderId="15" xfId="0" applyFont="1" applyFill="1" applyBorder="1" applyAlignment="1">
      <alignment vertical="center"/>
    </xf>
    <xf numFmtId="0" fontId="8" fillId="9" borderId="0" xfId="0" applyFont="1" applyFill="1" applyAlignment="1">
      <alignment vertical="center"/>
    </xf>
    <xf numFmtId="0" fontId="10" fillId="9" borderId="0" xfId="0" applyFont="1" applyFill="1" applyAlignment="1">
      <alignment vertical="center"/>
    </xf>
    <xf numFmtId="10" fontId="3" fillId="6" borderId="1" xfId="0" applyNumberFormat="1" applyFont="1" applyFill="1" applyBorder="1" applyAlignment="1">
      <alignment horizontal="right" vertical="center"/>
    </xf>
    <xf numFmtId="0" fontId="2" fillId="9" borderId="0" xfId="0" applyFont="1" applyFill="1" applyAlignment="1">
      <alignment vertical="center"/>
    </xf>
    <xf numFmtId="0" fontId="8" fillId="9" borderId="16" xfId="0" applyFont="1" applyFill="1" applyBorder="1" applyAlignment="1">
      <alignment vertical="center"/>
    </xf>
    <xf numFmtId="0" fontId="7" fillId="2" borderId="0" xfId="0" applyFont="1" applyFill="1" applyProtection="1">
      <protection locked="0"/>
    </xf>
    <xf numFmtId="0" fontId="3" fillId="2" borderId="0" xfId="0" applyFont="1" applyFill="1" applyProtection="1">
      <protection locked="0"/>
    </xf>
    <xf numFmtId="0" fontId="24" fillId="2" borderId="0" xfId="0" applyFont="1" applyFill="1" applyAlignment="1" applyProtection="1">
      <alignment horizontal="right"/>
      <protection locked="0"/>
    </xf>
    <xf numFmtId="0" fontId="5" fillId="2" borderId="0" xfId="0" applyFont="1" applyFill="1" applyProtection="1">
      <protection locked="0"/>
    </xf>
    <xf numFmtId="10" fontId="1" fillId="2" borderId="0" xfId="0" applyNumberFormat="1" applyFont="1" applyFill="1" applyAlignment="1" applyProtection="1">
      <alignment horizontal="center"/>
      <protection hidden="1"/>
    </xf>
    <xf numFmtId="10" fontId="0" fillId="0" borderId="0" xfId="0" applyNumberFormat="1" applyAlignment="1" applyProtection="1">
      <alignment horizontal="center"/>
      <protection hidden="1"/>
    </xf>
    <xf numFmtId="164" fontId="0" fillId="0" borderId="0" xfId="1" applyNumberFormat="1" applyFont="1" applyAlignment="1" applyProtection="1">
      <alignment horizontal="center"/>
      <protection hidden="1"/>
    </xf>
    <xf numFmtId="0" fontId="24" fillId="2" borderId="0" xfId="0" applyFont="1" applyFill="1" applyAlignment="1">
      <alignment horizontal="center"/>
    </xf>
    <xf numFmtId="10" fontId="0" fillId="0" borderId="0" xfId="1" applyNumberFormat="1" applyFont="1" applyBorder="1" applyProtection="1">
      <protection hidden="1"/>
    </xf>
    <xf numFmtId="10" fontId="0" fillId="14" borderId="0" xfId="0" applyNumberFormat="1" applyFill="1" applyAlignment="1" applyProtection="1">
      <alignment horizontal="center"/>
      <protection hidden="1"/>
    </xf>
    <xf numFmtId="10" fontId="0" fillId="3" borderId="17" xfId="0" applyNumberFormat="1" applyFill="1" applyBorder="1" applyAlignment="1" applyProtection="1">
      <alignment horizontal="center"/>
      <protection hidden="1"/>
    </xf>
    <xf numFmtId="0" fontId="0" fillId="15" borderId="0" xfId="0" applyFill="1" applyAlignment="1">
      <alignment horizontal="center"/>
    </xf>
    <xf numFmtId="3" fontId="0" fillId="15" borderId="0" xfId="0" applyNumberFormat="1" applyFill="1" applyAlignment="1">
      <alignment horizontal="center"/>
    </xf>
    <xf numFmtId="10" fontId="19" fillId="15" borderId="0" xfId="2" applyNumberFormat="1" applyFont="1" applyFill="1" applyBorder="1" applyAlignment="1">
      <alignment horizontal="center"/>
    </xf>
    <xf numFmtId="3" fontId="24" fillId="15" borderId="0" xfId="0" applyNumberFormat="1" applyFont="1" applyFill="1" applyAlignment="1">
      <alignment horizontal="center"/>
    </xf>
    <xf numFmtId="10" fontId="24" fillId="15" borderId="0" xfId="2" applyNumberFormat="1" applyFont="1" applyFill="1" applyBorder="1" applyAlignment="1">
      <alignment horizontal="center"/>
    </xf>
    <xf numFmtId="0" fontId="0" fillId="9" borderId="0" xfId="0" applyFill="1" applyAlignment="1">
      <alignment horizontal="center"/>
    </xf>
    <xf numFmtId="0" fontId="3" fillId="9" borderId="0" xfId="0" applyFont="1" applyFill="1" applyAlignment="1">
      <alignment horizontal="center" vertical="center"/>
    </xf>
    <xf numFmtId="0" fontId="7" fillId="2" borderId="0" xfId="0" applyFont="1" applyFill="1"/>
    <xf numFmtId="0" fontId="24" fillId="2" borderId="0" xfId="0" applyFont="1" applyFill="1" applyAlignment="1">
      <alignment horizontal="right"/>
    </xf>
    <xf numFmtId="0" fontId="4" fillId="2" borderId="0" xfId="0" applyFont="1" applyFill="1" applyAlignment="1">
      <alignment horizontal="center"/>
    </xf>
    <xf numFmtId="0" fontId="8" fillId="9" borderId="18" xfId="0" applyFont="1" applyFill="1" applyBorder="1" applyAlignment="1">
      <alignment vertical="center"/>
    </xf>
    <xf numFmtId="10" fontId="3" fillId="16" borderId="18" xfId="0" applyNumberFormat="1" applyFont="1" applyFill="1" applyBorder="1" applyAlignment="1">
      <alignment horizontal="right" vertical="center"/>
    </xf>
    <xf numFmtId="10" fontId="3" fillId="16" borderId="0" xfId="0" applyNumberFormat="1" applyFont="1" applyFill="1" applyAlignment="1">
      <alignment horizontal="right" vertical="center"/>
    </xf>
    <xf numFmtId="0" fontId="8" fillId="9" borderId="18" xfId="0" applyFont="1" applyFill="1" applyBorder="1" applyAlignment="1" applyProtection="1">
      <alignment vertical="center"/>
      <protection hidden="1"/>
    </xf>
    <xf numFmtId="10" fontId="3" fillId="16" borderId="18" xfId="0" applyNumberFormat="1" applyFont="1" applyFill="1" applyBorder="1" applyAlignment="1" applyProtection="1">
      <alignment horizontal="right" vertical="center"/>
      <protection hidden="1"/>
    </xf>
    <xf numFmtId="10" fontId="3" fillId="16" borderId="0" xfId="0" applyNumberFormat="1" applyFont="1" applyFill="1" applyAlignment="1" applyProtection="1">
      <alignment horizontal="right" vertical="center"/>
      <protection hidden="1"/>
    </xf>
    <xf numFmtId="0" fontId="4" fillId="17" borderId="0" xfId="0" applyFont="1" applyFill="1" applyAlignment="1" applyProtection="1">
      <alignment horizontal="center"/>
      <protection hidden="1"/>
    </xf>
    <xf numFmtId="0" fontId="0" fillId="17" borderId="0" xfId="0" applyFill="1" applyAlignment="1" applyProtection="1">
      <alignment horizontal="center"/>
      <protection hidden="1"/>
    </xf>
    <xf numFmtId="10" fontId="17" fillId="7" borderId="2" xfId="0" applyNumberFormat="1" applyFont="1" applyFill="1" applyBorder="1" applyAlignment="1" applyProtection="1">
      <alignment vertical="center"/>
      <protection hidden="1"/>
    </xf>
    <xf numFmtId="10" fontId="17" fillId="7" borderId="9" xfId="0" applyNumberFormat="1" applyFont="1" applyFill="1" applyBorder="1" applyAlignment="1" applyProtection="1">
      <alignment vertical="center"/>
      <protection hidden="1"/>
    </xf>
    <xf numFmtId="10" fontId="17" fillId="7" borderId="5" xfId="0" applyNumberFormat="1" applyFont="1" applyFill="1" applyBorder="1" applyAlignment="1" applyProtection="1">
      <alignment vertical="center"/>
      <protection hidden="1"/>
    </xf>
    <xf numFmtId="10" fontId="17" fillId="7" borderId="7" xfId="0" applyNumberFormat="1" applyFont="1" applyFill="1" applyBorder="1" applyAlignment="1" applyProtection="1">
      <alignment vertical="center"/>
      <protection hidden="1"/>
    </xf>
    <xf numFmtId="10" fontId="20" fillId="17" borderId="0" xfId="2" applyNumberFormat="1" applyFont="1" applyFill="1" applyBorder="1" applyAlignment="1" applyProtection="1">
      <alignment horizontal="center"/>
      <protection hidden="1"/>
    </xf>
    <xf numFmtId="10" fontId="25" fillId="17" borderId="0" xfId="2" applyNumberFormat="1" applyFont="1" applyFill="1" applyBorder="1" applyAlignment="1" applyProtection="1">
      <alignment horizontal="center"/>
      <protection hidden="1"/>
    </xf>
    <xf numFmtId="10" fontId="24" fillId="17" borderId="0" xfId="2" applyNumberFormat="1" applyFont="1" applyFill="1" applyBorder="1" applyAlignment="1" applyProtection="1">
      <alignment horizontal="center"/>
      <protection hidden="1"/>
    </xf>
    <xf numFmtId="10" fontId="17" fillId="17" borderId="4" xfId="0" applyNumberFormat="1" applyFont="1" applyFill="1" applyBorder="1" applyAlignment="1" applyProtection="1">
      <alignment vertical="center"/>
      <protection hidden="1"/>
    </xf>
    <xf numFmtId="10" fontId="17" fillId="17" borderId="0" xfId="0" applyNumberFormat="1" applyFont="1" applyFill="1" applyAlignment="1" applyProtection="1">
      <alignment vertical="center"/>
      <protection hidden="1"/>
    </xf>
    <xf numFmtId="10" fontId="20" fillId="17" borderId="4" xfId="2" applyNumberFormat="1" applyFont="1" applyFill="1" applyBorder="1" applyAlignment="1" applyProtection="1">
      <alignment horizontal="center"/>
      <protection hidden="1"/>
    </xf>
    <xf numFmtId="10" fontId="25" fillId="17" borderId="4" xfId="2" applyNumberFormat="1" applyFont="1" applyFill="1" applyBorder="1" applyAlignment="1" applyProtection="1">
      <alignment horizontal="center"/>
      <protection hidden="1"/>
    </xf>
    <xf numFmtId="10" fontId="24" fillId="17" borderId="4" xfId="2" applyNumberFormat="1" applyFont="1" applyFill="1" applyBorder="1" applyAlignment="1" applyProtection="1">
      <alignment horizontal="center"/>
      <protection hidden="1"/>
    </xf>
    <xf numFmtId="0" fontId="2" fillId="17" borderId="0" xfId="0" applyFont="1" applyFill="1" applyAlignment="1">
      <alignment horizontal="center"/>
    </xf>
    <xf numFmtId="165" fontId="4" fillId="17" borderId="0" xfId="0" applyNumberFormat="1" applyFont="1" applyFill="1" applyAlignment="1" applyProtection="1">
      <alignment horizontal="center"/>
      <protection hidden="1"/>
    </xf>
    <xf numFmtId="10" fontId="20" fillId="17" borderId="0" xfId="2" applyNumberFormat="1" applyFont="1" applyFill="1" applyBorder="1" applyAlignment="1">
      <alignment horizontal="center"/>
    </xf>
    <xf numFmtId="10" fontId="19" fillId="17" borderId="0" xfId="2" applyNumberFormat="1" applyFont="1" applyFill="1" applyBorder="1" applyAlignment="1">
      <alignment horizontal="center"/>
    </xf>
    <xf numFmtId="10" fontId="24" fillId="17" borderId="0" xfId="2" applyNumberFormat="1" applyFont="1" applyFill="1" applyBorder="1" applyAlignment="1">
      <alignment horizontal="center"/>
    </xf>
    <xf numFmtId="3" fontId="10" fillId="3" borderId="0" xfId="1" applyNumberFormat="1" applyFont="1" applyFill="1" applyBorder="1" applyAlignment="1">
      <alignment horizontal="right"/>
    </xf>
    <xf numFmtId="0" fontId="10" fillId="3" borderId="0" xfId="0" applyFont="1" applyFill="1" applyProtection="1">
      <protection hidden="1"/>
    </xf>
    <xf numFmtId="0" fontId="0" fillId="18" borderId="3" xfId="0" applyFill="1" applyBorder="1" applyProtection="1">
      <protection hidden="1"/>
    </xf>
    <xf numFmtId="3" fontId="0" fillId="18" borderId="7" xfId="0" applyNumberFormat="1" applyFill="1" applyBorder="1" applyAlignment="1" applyProtection="1">
      <alignment horizontal="right"/>
      <protection hidden="1"/>
    </xf>
    <xf numFmtId="0" fontId="0" fillId="18" borderId="6" xfId="0" applyFill="1" applyBorder="1" applyAlignment="1" applyProtection="1">
      <alignment horizontal="right"/>
      <protection hidden="1"/>
    </xf>
    <xf numFmtId="0" fontId="0" fillId="17" borderId="0" xfId="0" applyFill="1" applyProtection="1">
      <protection hidden="1"/>
    </xf>
    <xf numFmtId="0" fontId="0" fillId="18" borderId="7" xfId="0" applyFill="1" applyBorder="1" applyAlignment="1" applyProtection="1">
      <alignment horizontal="left"/>
      <protection hidden="1"/>
    </xf>
    <xf numFmtId="0" fontId="4" fillId="18" borderId="7" xfId="0" applyFont="1" applyFill="1" applyBorder="1" applyProtection="1">
      <protection hidden="1"/>
    </xf>
    <xf numFmtId="0" fontId="10" fillId="3" borderId="4" xfId="0" applyFont="1" applyFill="1" applyBorder="1"/>
    <xf numFmtId="0" fontId="10" fillId="3" borderId="3" xfId="0" applyFont="1" applyFill="1" applyBorder="1"/>
    <xf numFmtId="0" fontId="4" fillId="18" borderId="6" xfId="0" applyFont="1" applyFill="1" applyBorder="1" applyProtection="1">
      <protection hidden="1"/>
    </xf>
    <xf numFmtId="0" fontId="0" fillId="17" borderId="0" xfId="0" applyFill="1" applyAlignment="1" applyProtection="1">
      <alignment horizontal="right"/>
      <protection hidden="1"/>
    </xf>
    <xf numFmtId="3" fontId="26" fillId="0" borderId="0" xfId="0" applyNumberFormat="1" applyFont="1" applyAlignment="1" applyProtection="1">
      <alignment horizontal="center"/>
      <protection hidden="1"/>
    </xf>
    <xf numFmtId="0" fontId="26" fillId="0" borderId="0" xfId="0" applyFont="1" applyAlignment="1" applyProtection="1">
      <alignment horizontal="center"/>
      <protection hidden="1"/>
    </xf>
    <xf numFmtId="10" fontId="26" fillId="8" borderId="4" xfId="2" applyNumberFormat="1" applyFont="1" applyFill="1" applyBorder="1" applyAlignment="1" applyProtection="1">
      <alignment horizontal="center"/>
      <protection hidden="1"/>
    </xf>
    <xf numFmtId="10" fontId="26" fillId="8" borderId="0" xfId="2" applyNumberFormat="1" applyFont="1" applyFill="1" applyBorder="1" applyAlignment="1" applyProtection="1">
      <alignment horizontal="center"/>
      <protection hidden="1"/>
    </xf>
    <xf numFmtId="0" fontId="4" fillId="0" borderId="0" xfId="0" applyFont="1"/>
    <xf numFmtId="3" fontId="0" fillId="17" borderId="0" xfId="0" applyNumberFormat="1" applyFill="1" applyAlignment="1">
      <alignment horizontal="center"/>
    </xf>
    <xf numFmtId="0" fontId="0" fillId="17" borderId="0" xfId="0" applyFill="1" applyAlignment="1">
      <alignment horizontal="center"/>
    </xf>
    <xf numFmtId="10" fontId="21" fillId="17" borderId="0" xfId="2" applyNumberFormat="1" applyFont="1" applyFill="1" applyBorder="1" applyAlignment="1">
      <alignment horizontal="center"/>
    </xf>
    <xf numFmtId="10" fontId="21" fillId="15" borderId="0" xfId="2" applyNumberFormat="1" applyFont="1" applyFill="1" applyBorder="1" applyAlignment="1">
      <alignment horizontal="center"/>
    </xf>
    <xf numFmtId="0" fontId="0" fillId="17" borderId="0" xfId="0" applyFill="1"/>
    <xf numFmtId="3" fontId="4" fillId="0" borderId="0" xfId="0" applyNumberFormat="1" applyFont="1" applyAlignment="1" applyProtection="1">
      <alignment horizontal="center"/>
      <protection hidden="1"/>
    </xf>
    <xf numFmtId="0" fontId="4" fillId="0" borderId="0" xfId="0" applyFont="1" applyAlignment="1" applyProtection="1">
      <alignment horizontal="center"/>
      <protection hidden="1"/>
    </xf>
    <xf numFmtId="10" fontId="4" fillId="14" borderId="0" xfId="0" applyNumberFormat="1" applyFont="1" applyFill="1" applyAlignment="1" applyProtection="1">
      <alignment horizontal="center"/>
      <protection hidden="1"/>
    </xf>
    <xf numFmtId="10" fontId="4" fillId="2" borderId="0" xfId="0" applyNumberFormat="1" applyFont="1" applyFill="1" applyAlignment="1" applyProtection="1">
      <alignment horizontal="center"/>
      <protection hidden="1"/>
    </xf>
    <xf numFmtId="10" fontId="4" fillId="8" borderId="4" xfId="2" applyNumberFormat="1" applyFont="1" applyFill="1" applyBorder="1" applyAlignment="1" applyProtection="1">
      <alignment horizontal="center"/>
      <protection hidden="1"/>
    </xf>
    <xf numFmtId="10" fontId="4" fillId="8" borderId="0" xfId="2" applyNumberFormat="1" applyFont="1" applyFill="1" applyBorder="1" applyAlignment="1" applyProtection="1">
      <alignment horizontal="center"/>
      <protection hidden="1"/>
    </xf>
    <xf numFmtId="0" fontId="1" fillId="10" borderId="0" xfId="0" applyFont="1" applyFill="1" applyAlignment="1" applyProtection="1">
      <alignment horizontal="center"/>
      <protection hidden="1"/>
    </xf>
    <xf numFmtId="165" fontId="1" fillId="0" borderId="0" xfId="0" applyNumberFormat="1" applyFont="1" applyAlignment="1">
      <alignment horizontal="center"/>
    </xf>
    <xf numFmtId="168" fontId="1" fillId="0" borderId="0" xfId="0" applyNumberFormat="1" applyFont="1" applyAlignment="1">
      <alignment horizontal="center"/>
    </xf>
    <xf numFmtId="0" fontId="1" fillId="3" borderId="4" xfId="0" applyFont="1" applyFill="1" applyBorder="1" applyProtection="1">
      <protection hidden="1"/>
    </xf>
    <xf numFmtId="0" fontId="16" fillId="2" borderId="0" xfId="0" applyFont="1" applyFill="1"/>
    <xf numFmtId="0" fontId="0" fillId="0" borderId="0" xfId="0"/>
    <xf numFmtId="0" fontId="2" fillId="5" borderId="20" xfId="0" applyFont="1" applyFill="1" applyBorder="1" applyAlignment="1">
      <alignment horizontal="center" vertical="center" wrapText="1"/>
    </xf>
    <xf numFmtId="0" fontId="0" fillId="5" borderId="20" xfId="0" applyFill="1" applyBorder="1" applyAlignment="1">
      <alignment horizontal="center" vertical="center"/>
    </xf>
    <xf numFmtId="0" fontId="1" fillId="5" borderId="21" xfId="0" applyFont="1" applyFill="1" applyBorder="1" applyAlignment="1">
      <alignment vertical="center" wrapText="1"/>
    </xf>
    <xf numFmtId="0" fontId="4" fillId="5" borderId="23" xfId="0" applyFont="1" applyFill="1" applyBorder="1" applyAlignment="1">
      <alignment vertical="center" wrapText="1"/>
    </xf>
    <xf numFmtId="0" fontId="4" fillId="5" borderId="22" xfId="0" applyFont="1" applyFill="1" applyBorder="1" applyAlignment="1">
      <alignment vertical="center" wrapText="1"/>
    </xf>
    <xf numFmtId="0" fontId="13" fillId="5" borderId="20" xfId="0" applyFont="1" applyFill="1" applyBorder="1" applyAlignment="1">
      <alignment horizontal="center" vertical="center" wrapText="1"/>
    </xf>
    <xf numFmtId="0" fontId="0" fillId="5" borderId="20" xfId="0" applyFill="1" applyBorder="1" applyAlignment="1">
      <alignment vertical="center"/>
    </xf>
    <xf numFmtId="0" fontId="4" fillId="3" borderId="4" xfId="0" applyFont="1" applyFill="1" applyBorder="1" applyAlignment="1">
      <alignment horizontal="left" wrapText="1" indent="4"/>
    </xf>
    <xf numFmtId="0" fontId="0" fillId="3" borderId="0" xfId="0" applyFill="1" applyAlignment="1">
      <alignment horizontal="left" wrapText="1" indent="4"/>
    </xf>
    <xf numFmtId="0" fontId="0" fillId="3" borderId="3" xfId="0" applyFill="1" applyBorder="1" applyAlignment="1">
      <alignment horizontal="left" wrapText="1" indent="4"/>
    </xf>
    <xf numFmtId="0" fontId="4" fillId="3" borderId="4" xfId="0" applyFont="1" applyFill="1" applyBorder="1" applyAlignment="1">
      <alignment horizontal="left" wrapText="1" indent="8"/>
    </xf>
    <xf numFmtId="0" fontId="0" fillId="3" borderId="0" xfId="0" applyFill="1" applyAlignment="1">
      <alignment horizontal="left" wrapText="1" indent="8"/>
    </xf>
    <xf numFmtId="0" fontId="0" fillId="3" borderId="3" xfId="0" applyFill="1" applyBorder="1" applyAlignment="1">
      <alignment horizontal="left" wrapText="1" indent="8"/>
    </xf>
    <xf numFmtId="0" fontId="0" fillId="3" borderId="4" xfId="0" applyFill="1" applyBorder="1" applyAlignment="1">
      <alignment horizontal="left" vertical="top" wrapText="1" indent="8"/>
    </xf>
    <xf numFmtId="0" fontId="0" fillId="3" borderId="0" xfId="0" applyFill="1" applyAlignment="1">
      <alignment horizontal="left" vertical="top" wrapText="1" indent="8"/>
    </xf>
    <xf numFmtId="0" fontId="0" fillId="3" borderId="3" xfId="0" applyFill="1" applyBorder="1" applyAlignment="1">
      <alignment horizontal="left" vertical="top" wrapText="1" indent="8"/>
    </xf>
    <xf numFmtId="0" fontId="8" fillId="4" borderId="2" xfId="0" applyFont="1" applyFill="1" applyBorder="1" applyAlignment="1">
      <alignment horizontal="left" indent="1"/>
    </xf>
    <xf numFmtId="0" fontId="0" fillId="4" borderId="9" xfId="0" applyFill="1" applyBorder="1"/>
    <xf numFmtId="0" fontId="0" fillId="4" borderId="10" xfId="0" applyFill="1" applyBorder="1"/>
    <xf numFmtId="0" fontId="4" fillId="4" borderId="4" xfId="0" applyFont="1" applyFill="1" applyBorder="1" applyAlignment="1">
      <alignment horizontal="left" wrapText="1" indent="4"/>
    </xf>
    <xf numFmtId="0" fontId="0" fillId="4" borderId="0" xfId="0" applyFill="1" applyAlignment="1">
      <alignment horizontal="left" indent="4"/>
    </xf>
    <xf numFmtId="0" fontId="0" fillId="4" borderId="3" xfId="0" applyFill="1" applyBorder="1" applyAlignment="1">
      <alignment horizontal="left" indent="4"/>
    </xf>
    <xf numFmtId="0" fontId="8" fillId="3" borderId="2" xfId="0" applyFont="1" applyFill="1" applyBorder="1" applyAlignment="1">
      <alignment horizontal="left" wrapText="1" indent="1"/>
    </xf>
    <xf numFmtId="0" fontId="0" fillId="3" borderId="9" xfId="0" applyFill="1" applyBorder="1" applyAlignment="1">
      <alignment wrapText="1"/>
    </xf>
    <xf numFmtId="0" fontId="0" fillId="3" borderId="10" xfId="0" applyFill="1" applyBorder="1" applyAlignment="1">
      <alignment wrapText="1"/>
    </xf>
    <xf numFmtId="0" fontId="0" fillId="5" borderId="23" xfId="0" applyFill="1" applyBorder="1" applyAlignment="1">
      <alignment vertical="center"/>
    </xf>
    <xf numFmtId="0" fontId="0" fillId="5" borderId="22" xfId="0" applyFill="1" applyBorder="1" applyAlignment="1">
      <alignment vertical="center"/>
    </xf>
    <xf numFmtId="0" fontId="0" fillId="2" borderId="0" xfId="0" applyFill="1" applyAlignment="1">
      <alignment horizontal="left" wrapText="1"/>
    </xf>
    <xf numFmtId="0" fontId="0" fillId="2" borderId="0" xfId="0" applyFill="1" applyAlignment="1">
      <alignment vertical="top" wrapText="1"/>
    </xf>
    <xf numFmtId="0" fontId="0" fillId="0" borderId="0" xfId="0" applyAlignment="1">
      <alignment wrapText="1"/>
    </xf>
    <xf numFmtId="0" fontId="2" fillId="5" borderId="21" xfId="0" applyFont="1" applyFill="1" applyBorder="1" applyAlignment="1">
      <alignment horizontal="center" vertical="center" wrapText="1"/>
    </xf>
    <xf numFmtId="0" fontId="0" fillId="0" borderId="22" xfId="0" applyBorder="1" applyAlignment="1">
      <alignment horizontal="center" vertical="center"/>
    </xf>
    <xf numFmtId="0" fontId="2" fillId="14" borderId="19" xfId="0" applyFont="1" applyFill="1" applyBorder="1" applyAlignment="1">
      <alignment horizontal="center" vertical="center" wrapText="1"/>
    </xf>
    <xf numFmtId="0" fontId="0" fillId="14" borderId="19" xfId="0" applyFill="1" applyBorder="1" applyAlignment="1">
      <alignment horizontal="center" vertical="center"/>
    </xf>
    <xf numFmtId="0" fontId="4" fillId="14" borderId="19" xfId="0" applyFont="1" applyFill="1" applyBorder="1" applyAlignment="1">
      <alignment vertical="center" wrapText="1"/>
    </xf>
    <xf numFmtId="0" fontId="0" fillId="14" borderId="19" xfId="0" applyFill="1" applyBorder="1" applyAlignment="1">
      <alignment vertical="center"/>
    </xf>
    <xf numFmtId="0" fontId="1" fillId="3" borderId="4" xfId="0" applyFont="1" applyFill="1" applyBorder="1" applyAlignment="1">
      <alignment horizontal="left" vertical="top" wrapText="1" indent="8"/>
    </xf>
    <xf numFmtId="0" fontId="8" fillId="5" borderId="2" xfId="0" applyFont="1" applyFill="1" applyBorder="1" applyAlignment="1">
      <alignment horizontal="left" wrapText="1"/>
    </xf>
    <xf numFmtId="0" fontId="0" fillId="5" borderId="9" xfId="0" applyFill="1" applyBorder="1" applyAlignment="1">
      <alignment horizontal="left" wrapText="1"/>
    </xf>
    <xf numFmtId="0" fontId="0" fillId="5" borderId="10" xfId="0" applyFill="1" applyBorder="1" applyAlignment="1">
      <alignment horizontal="left" wrapText="1"/>
    </xf>
    <xf numFmtId="0" fontId="1" fillId="5" borderId="4" xfId="0" applyFont="1" applyFill="1" applyBorder="1" applyAlignment="1">
      <alignment horizontal="center" wrapText="1"/>
    </xf>
    <xf numFmtId="0" fontId="1" fillId="5" borderId="0" xfId="0" applyFont="1" applyFill="1" applyAlignment="1">
      <alignment horizontal="center" wrapText="1"/>
    </xf>
    <xf numFmtId="0" fontId="1" fillId="5" borderId="3" xfId="0" applyFont="1" applyFill="1" applyBorder="1" applyAlignment="1">
      <alignment horizontal="center" wrapText="1"/>
    </xf>
    <xf numFmtId="0" fontId="1" fillId="5" borderId="4" xfId="0" applyFont="1" applyFill="1" applyBorder="1" applyAlignment="1">
      <alignment horizontal="left" wrapText="1" indent="4"/>
    </xf>
    <xf numFmtId="0" fontId="0" fillId="5" borderId="0" xfId="0" applyFill="1" applyAlignment="1">
      <alignment horizontal="left" wrapText="1" indent="4"/>
    </xf>
    <xf numFmtId="0" fontId="0" fillId="5" borderId="3" xfId="0" applyFill="1" applyBorder="1" applyAlignment="1">
      <alignment horizontal="left" wrapText="1" indent="4"/>
    </xf>
    <xf numFmtId="3" fontId="0" fillId="3" borderId="0" xfId="0" applyNumberFormat="1" applyFill="1" applyAlignment="1" applyProtection="1">
      <alignment horizontal="center"/>
      <protection hidden="1"/>
    </xf>
    <xf numFmtId="3" fontId="0" fillId="3" borderId="3" xfId="0" applyNumberFormat="1" applyFill="1" applyBorder="1" applyAlignment="1" applyProtection="1">
      <alignment horizontal="center"/>
      <protection hidden="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60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8933237057158245"/>
          <c:y val="1.1340192905334686E-2"/>
        </c:manualLayout>
      </c:layout>
      <c:overlay val="0"/>
      <c:spPr>
        <a:noFill/>
        <a:ln w="25400">
          <a:noFill/>
        </a:ln>
      </c:spPr>
    </c:title>
    <c:autoTitleDeleted val="0"/>
    <c:plotArea>
      <c:layout>
        <c:manualLayout>
          <c:layoutTarget val="inner"/>
          <c:xMode val="edge"/>
          <c:yMode val="edge"/>
          <c:x val="0.11742137938193238"/>
          <c:y val="0.11546397564834469"/>
          <c:w val="0.82041473568160606"/>
          <c:h val="0.76185605360827435"/>
        </c:manualLayout>
      </c:layout>
      <c:scatterChart>
        <c:scatterStyle val="smoothMarker"/>
        <c:varyColors val="0"/>
        <c:ser>
          <c:idx val="0"/>
          <c:order val="0"/>
          <c:tx>
            <c:strRef>
              <c:f>'Inputs - Single DSP View'!$W$9</c:f>
              <c:strCache>
                <c:ptCount val="1"/>
                <c:pt idx="0">
                  <c:v>AEP - TCC A</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Graph'!$G$13:$G$28</c:f>
              <c:numCache>
                <c:formatCode>0.00%</c:formatCode>
                <c:ptCount val="16"/>
                <c:pt idx="0">
                  <c:v>0.10282934845302899</c:v>
                </c:pt>
                <c:pt idx="1">
                  <c:v>8.0678219270705301E-2</c:v>
                </c:pt>
                <c:pt idx="2">
                  <c:v>6.8200389288381624E-2</c:v>
                </c:pt>
                <c:pt idx="3">
                  <c:v>6.0559208906057954E-2</c:v>
                </c:pt>
                <c:pt idx="4">
                  <c:v>5.5681828295162841E-2</c:v>
                </c:pt>
                <c:pt idx="5">
                  <c:v>5.0533400025753586E-2</c:v>
                </c:pt>
                <c:pt idx="6">
                  <c:v>4.8759999999999998E-2</c:v>
                </c:pt>
                <c:pt idx="7">
                  <c:v>4.9341085776763244E-2</c:v>
                </c:pt>
                <c:pt idx="8">
                  <c:v>4.8735032085348656E-2</c:v>
                </c:pt>
                <c:pt idx="9">
                  <c:v>4.8568673812115895E-2</c:v>
                </c:pt>
                <c:pt idx="10">
                  <c:v>4.8740542783638374E-2</c:v>
                </c:pt>
                <c:pt idx="11">
                  <c:v>4.9178161733182825E-2</c:v>
                </c:pt>
                <c:pt idx="12">
                  <c:v>4.9828380665144868E-2</c:v>
                </c:pt>
                <c:pt idx="13">
                  <c:v>5.1616547900497516E-2</c:v>
                </c:pt>
                <c:pt idx="14">
                  <c:v>5.1401506986118686E-2</c:v>
                </c:pt>
                <c:pt idx="15">
                  <c:v>5.270030405150717E-2</c:v>
                </c:pt>
              </c:numCache>
            </c:numRef>
          </c:yVal>
          <c:smooth val="1"/>
          <c:extLst>
            <c:ext xmlns:c16="http://schemas.microsoft.com/office/drawing/2014/chart" uri="{C3380CC4-5D6E-409C-BE32-E72D297353CC}">
              <c16:uniqueId val="{00000000-B5F8-4659-8CD6-2558E0DC7749}"/>
            </c:ext>
          </c:extLst>
        </c:ser>
        <c:ser>
          <c:idx val="1"/>
          <c:order val="1"/>
          <c:tx>
            <c:strRef>
              <c:f>'Inputs - Single DSP View'!$B$7</c:f>
              <c:strCache>
                <c:ptCount val="1"/>
                <c:pt idx="0">
                  <c:v>ERCOT MW Load</c:v>
                </c:pt>
              </c:strCache>
            </c:strRef>
          </c:tx>
          <c:spPr>
            <a:ln w="12700">
              <a:solidFill>
                <a:srgbClr val="FF00FF"/>
              </a:solidFill>
              <a:prstDash val="solid"/>
            </a:ln>
          </c:spPr>
          <c:marker>
            <c:symbol val="diamond"/>
            <c:size val="7"/>
            <c:spPr>
              <a:solidFill>
                <a:srgbClr val="FF00FF"/>
              </a:solidFill>
              <a:ln>
                <a:solidFill>
                  <a:srgbClr val="FF00FF"/>
                </a:solidFill>
                <a:prstDash val="solid"/>
              </a:ln>
            </c:spPr>
          </c:marker>
          <c:xVal>
            <c:numRef>
              <c:f>'Calculations for Graph'!$B$34</c:f>
              <c:numCache>
                <c:formatCode>_(* #,##0_);_(* \(#,##0\);_(* "-"??_);_(@_)</c:formatCode>
                <c:ptCount val="1"/>
                <c:pt idx="0">
                  <c:v>49798</c:v>
                </c:pt>
              </c:numCache>
            </c:numRef>
          </c:xVal>
          <c:yVal>
            <c:numRef>
              <c:f>'Calculations for Graph'!$G$34</c:f>
              <c:numCache>
                <c:formatCode>0.00%</c:formatCode>
                <c:ptCount val="1"/>
                <c:pt idx="0">
                  <c:v>4.9376704135306579E-2</c:v>
                </c:pt>
              </c:numCache>
            </c:numRef>
          </c:yVal>
          <c:smooth val="1"/>
          <c:extLst>
            <c:ext xmlns:c16="http://schemas.microsoft.com/office/drawing/2014/chart" uri="{C3380CC4-5D6E-409C-BE32-E72D297353CC}">
              <c16:uniqueId val="{00000001-B5F8-4659-8CD6-2558E0DC7749}"/>
            </c:ext>
          </c:extLst>
        </c:ser>
        <c:dLbls>
          <c:showLegendKey val="0"/>
          <c:showVal val="0"/>
          <c:showCatName val="0"/>
          <c:showSerName val="0"/>
          <c:showPercent val="0"/>
          <c:showBubbleSize val="0"/>
        </c:dLbls>
        <c:axId val="1601142943"/>
        <c:axId val="1"/>
      </c:scatterChart>
      <c:valAx>
        <c:axId val="1601142943"/>
        <c:scaling>
          <c:orientation val="minMax"/>
          <c:max val="90000"/>
          <c:min val="10000"/>
        </c:scaling>
        <c:delete val="0"/>
        <c:axPos val="b"/>
        <c:title>
          <c:tx>
            <c:rich>
              <a:bodyPr/>
              <a:lstStyle/>
              <a:p>
                <a:pPr>
                  <a:defRPr sz="2275" b="1" i="0" u="none" strike="noStrike" baseline="0">
                    <a:solidFill>
                      <a:srgbClr val="000000"/>
                    </a:solidFill>
                    <a:latin typeface="Arial"/>
                    <a:ea typeface="Arial"/>
                    <a:cs typeface="Arial"/>
                  </a:defRPr>
                </a:pPr>
                <a:r>
                  <a:rPr lang="en-US"/>
                  <a:t>ERCOT Load (MW)</a:t>
                </a:r>
              </a:p>
            </c:rich>
          </c:tx>
          <c:layout>
            <c:manualLayout>
              <c:xMode val="edge"/>
              <c:yMode val="edge"/>
              <c:x val="0.40982360829350478"/>
              <c:y val="0.94226848944495434"/>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2075" b="0" i="0" u="none" strike="noStrike" baseline="0">
                <a:solidFill>
                  <a:srgbClr val="000000"/>
                </a:solidFill>
                <a:latin typeface="Arial"/>
                <a:ea typeface="Arial"/>
                <a:cs typeface="Arial"/>
              </a:defRPr>
            </a:pPr>
            <a:endParaRPr lang="en-US"/>
          </a:p>
        </c:txPr>
        <c:crossAx val="1"/>
        <c:crossesAt val="0"/>
        <c:crossBetween val="midCat"/>
        <c:majorUnit val="10000"/>
      </c:valAx>
      <c:valAx>
        <c:axId val="1"/>
        <c:scaling>
          <c:orientation val="minMax"/>
          <c:max val="0.30000000000000004"/>
          <c:min val="0"/>
        </c:scaling>
        <c:delete val="0"/>
        <c:axPos val="l"/>
        <c:title>
          <c:tx>
            <c:rich>
              <a:bodyPr/>
              <a:lstStyle/>
              <a:p>
                <a:pPr>
                  <a:defRPr sz="2125" b="1" i="0" u="none" strike="noStrike" baseline="0">
                    <a:solidFill>
                      <a:srgbClr val="000000"/>
                    </a:solidFill>
                    <a:latin typeface="Arial"/>
                    <a:ea typeface="Arial"/>
                    <a:cs typeface="Arial"/>
                  </a:defRPr>
                </a:pPr>
                <a:r>
                  <a:rPr lang="en-US"/>
                  <a:t>Losses</a:t>
                </a:r>
              </a:p>
            </c:rich>
          </c:tx>
          <c:layout>
            <c:manualLayout>
              <c:xMode val="edge"/>
              <c:yMode val="edge"/>
              <c:x val="1.5349173056424715E-2"/>
              <c:y val="0.443299142821871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125" b="0" i="0" u="none" strike="noStrike" baseline="0">
                <a:solidFill>
                  <a:srgbClr val="000000"/>
                </a:solidFill>
                <a:latin typeface="Arial"/>
                <a:ea typeface="Arial"/>
                <a:cs typeface="Arial"/>
              </a:defRPr>
            </a:pPr>
            <a:endParaRPr lang="en-US"/>
          </a:p>
        </c:txPr>
        <c:crossAx val="1601142943"/>
        <c:crosses val="autoZero"/>
        <c:crossBetween val="midCat"/>
        <c:majorUnit val="0.02"/>
        <c:minorUnit val="3.8000000000000002E-4"/>
      </c:valAx>
      <c:spPr>
        <a:noFill/>
        <a:ln w="12700">
          <a:solidFill>
            <a:srgbClr val="000000"/>
          </a:solidFill>
          <a:prstDash val="solid"/>
        </a:ln>
      </c:spPr>
    </c:plotArea>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95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5872653927308858"/>
          <c:y val="8.4921089749125328E-4"/>
        </c:manualLayout>
      </c:layout>
      <c:overlay val="0"/>
      <c:spPr>
        <a:noFill/>
        <a:ln w="25400">
          <a:noFill/>
        </a:ln>
      </c:spPr>
    </c:title>
    <c:autoTitleDeleted val="0"/>
    <c:plotArea>
      <c:layout>
        <c:manualLayout>
          <c:layoutTarget val="inner"/>
          <c:xMode val="edge"/>
          <c:yMode val="edge"/>
          <c:x val="0.1005626569660476"/>
          <c:y val="0.10277497449444298"/>
          <c:w val="0.82841125808394456"/>
          <c:h val="0.59609485206776924"/>
        </c:manualLayout>
      </c:layout>
      <c:scatterChart>
        <c:scatterStyle val="smoothMarker"/>
        <c:varyColors val="0"/>
        <c:ser>
          <c:idx val="1"/>
          <c:order val="0"/>
          <c:tx>
            <c:v>ERCOT MW Load</c:v>
          </c:tx>
          <c:spPr>
            <a:ln w="12700">
              <a:solidFill>
                <a:srgbClr val="FF00FF"/>
              </a:solidFill>
              <a:prstDash val="sysDash"/>
            </a:ln>
          </c:spPr>
          <c:marker>
            <c:symbol val="none"/>
          </c:marker>
          <c:xVal>
            <c:numRef>
              <c:f>'Calculations for Graph'!$C$8:$C$9</c:f>
              <c:numCache>
                <c:formatCode>#,##0_);\(#,##0\)</c:formatCode>
                <c:ptCount val="2"/>
                <c:pt idx="0">
                  <c:v>49798</c:v>
                </c:pt>
                <c:pt idx="1">
                  <c:v>49798</c:v>
                </c:pt>
              </c:numCache>
            </c:numRef>
          </c:xVal>
          <c:yVal>
            <c:numRef>
              <c:f>'Calculations for Graph'!$D$8:$D$9</c:f>
              <c:numCache>
                <c:formatCode>0.00%</c:formatCode>
                <c:ptCount val="2"/>
                <c:pt idx="0">
                  <c:v>0</c:v>
                </c:pt>
                <c:pt idx="1">
                  <c:v>0.2</c:v>
                </c:pt>
              </c:numCache>
            </c:numRef>
          </c:yVal>
          <c:smooth val="1"/>
          <c:extLst>
            <c:ext xmlns:c16="http://schemas.microsoft.com/office/drawing/2014/chart" uri="{C3380CC4-5D6E-409C-BE32-E72D297353CC}">
              <c16:uniqueId val="{00000000-19A8-4A66-8070-C866F5F5DD6C}"/>
            </c:ext>
          </c:extLst>
        </c:ser>
        <c:ser>
          <c:idx val="0"/>
          <c:order val="1"/>
          <c:tx>
            <c:v>ERCOT Load LF</c:v>
          </c:tx>
          <c:spPr>
            <a:ln w="12700">
              <a:solidFill>
                <a:srgbClr val="000080"/>
              </a:solidFill>
              <a:prstDash val="solid"/>
            </a:ln>
          </c:spPr>
          <c:marker>
            <c:symbol val="diamond"/>
            <c:size val="7"/>
            <c:spPr>
              <a:solidFill>
                <a:srgbClr val="000080"/>
              </a:solidFill>
              <a:ln>
                <a:solidFill>
                  <a:srgbClr val="000080"/>
                </a:solidFill>
                <a:prstDash val="solid"/>
              </a:ln>
            </c:spPr>
          </c:marker>
          <c:xVal>
            <c:numRef>
              <c:f>'Calculations for Graph'!$H$8</c:f>
              <c:numCache>
                <c:formatCode>#,##0</c:formatCode>
                <c:ptCount val="1"/>
                <c:pt idx="0">
                  <c:v>49798</c:v>
                </c:pt>
              </c:numCache>
            </c:numRef>
          </c:xVal>
          <c:yVal>
            <c:numRef>
              <c:f>'Calculations for Graph'!$I$8</c:f>
              <c:numCache>
                <c:formatCode>0.00%</c:formatCode>
                <c:ptCount val="1"/>
                <c:pt idx="0">
                  <c:v>4.9376704135306579E-2</c:v>
                </c:pt>
              </c:numCache>
            </c:numRef>
          </c:yVal>
          <c:smooth val="1"/>
          <c:extLst>
            <c:ext xmlns:c16="http://schemas.microsoft.com/office/drawing/2014/chart" uri="{C3380CC4-5D6E-409C-BE32-E72D297353CC}">
              <c16:uniqueId val="{00000001-19A8-4A66-8070-C866F5F5DD6C}"/>
            </c:ext>
          </c:extLst>
        </c:ser>
        <c:ser>
          <c:idx val="2"/>
          <c:order val="2"/>
          <c:tx>
            <c:v>AEP - TCC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Graph'!$H$13:$H$28</c:f>
              <c:numCache>
                <c:formatCode>0.00%</c:formatCode>
                <c:ptCount val="16"/>
                <c:pt idx="0">
                  <c:v>0.10282934845302899</c:v>
                </c:pt>
                <c:pt idx="1">
                  <c:v>8.0678219270705301E-2</c:v>
                </c:pt>
                <c:pt idx="2">
                  <c:v>6.8200389288381624E-2</c:v>
                </c:pt>
                <c:pt idx="3">
                  <c:v>6.0559208906057954E-2</c:v>
                </c:pt>
                <c:pt idx="4">
                  <c:v>5.5681828295162841E-2</c:v>
                </c:pt>
                <c:pt idx="5">
                  <c:v>5.0533400025753586E-2</c:v>
                </c:pt>
                <c:pt idx="6">
                  <c:v>4.8759999999999998E-2</c:v>
                </c:pt>
                <c:pt idx="7">
                  <c:v>4.9341085776763244E-2</c:v>
                </c:pt>
                <c:pt idx="8">
                  <c:v>4.8735032085348656E-2</c:v>
                </c:pt>
                <c:pt idx="9">
                  <c:v>4.8568673812115895E-2</c:v>
                </c:pt>
                <c:pt idx="10">
                  <c:v>4.8740542783638374E-2</c:v>
                </c:pt>
                <c:pt idx="11">
                  <c:v>4.9178161733182825E-2</c:v>
                </c:pt>
                <c:pt idx="12">
                  <c:v>4.9828380665144868E-2</c:v>
                </c:pt>
                <c:pt idx="13">
                  <c:v>5.1616547900497516E-2</c:v>
                </c:pt>
                <c:pt idx="14">
                  <c:v>5.1401506986118686E-2</c:v>
                </c:pt>
                <c:pt idx="15">
                  <c:v>5.270030405150717E-2</c:v>
                </c:pt>
              </c:numCache>
            </c:numRef>
          </c:yVal>
          <c:smooth val="1"/>
          <c:extLst>
            <c:ext xmlns:c16="http://schemas.microsoft.com/office/drawing/2014/chart" uri="{C3380CC4-5D6E-409C-BE32-E72D297353CC}">
              <c16:uniqueId val="{00000002-19A8-4A66-8070-C866F5F5DD6C}"/>
            </c:ext>
          </c:extLst>
        </c:ser>
        <c:ser>
          <c:idx val="3"/>
          <c:order val="3"/>
          <c:tx>
            <c:v>AEP - TCC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Graph'!$I$13:$I$28</c:f>
              <c:numCache>
                <c:formatCode>0.00%</c:formatCode>
                <c:ptCount val="16"/>
                <c:pt idx="0">
                  <c:v>2.8691553875329238E-2</c:v>
                </c:pt>
                <c:pt idx="1">
                  <c:v>2.3648869167105648E-2</c:v>
                </c:pt>
                <c:pt idx="2">
                  <c:v>2.1110162058882061E-2</c:v>
                </c:pt>
                <c:pt idx="3">
                  <c:v>1.9823443750658473E-2</c:v>
                </c:pt>
                <c:pt idx="4">
                  <c:v>1.9252147613863457E-2</c:v>
                </c:pt>
                <c:pt idx="5">
                  <c:v>1.9301925625987711E-2</c:v>
                </c:pt>
                <c:pt idx="6">
                  <c:v>2.018E-2</c:v>
                </c:pt>
                <c:pt idx="7">
                  <c:v>1.968452571776412E-2</c:v>
                </c:pt>
                <c:pt idx="8">
                  <c:v>2.0218882027722353E-2</c:v>
                </c:pt>
                <c:pt idx="9">
                  <c:v>2.0867055501316945E-2</c:v>
                </c:pt>
                <c:pt idx="10">
                  <c:v>2.1602780639247206E-2</c:v>
                </c:pt>
                <c:pt idx="11">
                  <c:v>2.2407296370584057E-2</c:v>
                </c:pt>
                <c:pt idx="12">
                  <c:v>2.3266844576646184E-2</c:v>
                </c:pt>
                <c:pt idx="13">
                  <c:v>2.511219196019901E-2</c:v>
                </c:pt>
                <c:pt idx="14">
                  <c:v>2.4910123839253451E-2</c:v>
                </c:pt>
                <c:pt idx="15">
                  <c:v>2.6083963251975418E-2</c:v>
                </c:pt>
              </c:numCache>
            </c:numRef>
          </c:yVal>
          <c:smooth val="1"/>
          <c:extLst>
            <c:ext xmlns:c16="http://schemas.microsoft.com/office/drawing/2014/chart" uri="{C3380CC4-5D6E-409C-BE32-E72D297353CC}">
              <c16:uniqueId val="{00000003-19A8-4A66-8070-C866F5F5DD6C}"/>
            </c:ext>
          </c:extLst>
        </c:ser>
        <c:ser>
          <c:idx val="4"/>
          <c:order val="4"/>
          <c:tx>
            <c:v>AEP - TNC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Graph'!$J$13:$J$28</c:f>
              <c:numCache>
                <c:formatCode>0.00%</c:formatCode>
                <c:ptCount val="16"/>
                <c:pt idx="0">
                  <c:v>0.13917706017208081</c:v>
                </c:pt>
                <c:pt idx="1">
                  <c:v>0.1082206828961077</c:v>
                </c:pt>
                <c:pt idx="2">
                  <c:v>9.0524088020134619E-2</c:v>
                </c:pt>
                <c:pt idx="3">
                  <c:v>7.9457384344161566E-2</c:v>
                </c:pt>
                <c:pt idx="4">
                  <c:v>7.217918992533133E-2</c:v>
                </c:pt>
                <c:pt idx="5">
                  <c:v>6.3936983182908996E-2</c:v>
                </c:pt>
                <c:pt idx="6">
                  <c:v>6.0360000000000004E-2</c:v>
                </c:pt>
                <c:pt idx="7">
                  <c:v>6.1710134440269244E-2</c:v>
                </c:pt>
                <c:pt idx="8">
                  <c:v>6.0286908873387085E-2</c:v>
                </c:pt>
                <c:pt idx="9">
                  <c:v>5.9466400688323096E-2</c:v>
                </c:pt>
                <c:pt idx="10">
                  <c:v>5.9109521258503869E-2</c:v>
                </c:pt>
                <c:pt idx="11">
                  <c:v>5.9116921564948369E-2</c:v>
                </c:pt>
                <c:pt idx="12">
                  <c:v>5.9415745660403863E-2</c:v>
                </c:pt>
                <c:pt idx="13">
                  <c:v>6.0681954308457714E-2</c:v>
                </c:pt>
                <c:pt idx="14">
                  <c:v>6.0512669886059162E-2</c:v>
                </c:pt>
                <c:pt idx="15">
                  <c:v>6.1575054365817977E-2</c:v>
                </c:pt>
              </c:numCache>
            </c:numRef>
          </c:yVal>
          <c:smooth val="1"/>
          <c:extLst>
            <c:ext xmlns:c16="http://schemas.microsoft.com/office/drawing/2014/chart" uri="{C3380CC4-5D6E-409C-BE32-E72D297353CC}">
              <c16:uniqueId val="{00000004-19A8-4A66-8070-C866F5F5DD6C}"/>
            </c:ext>
          </c:extLst>
        </c:ser>
        <c:ser>
          <c:idx val="5"/>
          <c:order val="5"/>
          <c:tx>
            <c:v>AEP - TNC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Graph'!$K$13:$K$28</c:f>
              <c:numCache>
                <c:formatCode>0.00%</c:formatCode>
                <c:ptCount val="16"/>
                <c:pt idx="0">
                  <c:v>5.3978839452151019E-2</c:v>
                </c:pt>
                <c:pt idx="1">
                  <c:v>4.1397988602868016E-2</c:v>
                </c:pt>
                <c:pt idx="2">
                  <c:v>3.4058360153585016E-2</c:v>
                </c:pt>
                <c:pt idx="3">
                  <c:v>2.9339342904302023E-2</c:v>
                </c:pt>
                <c:pt idx="4">
                  <c:v>2.6117817769304739E-2</c:v>
                </c:pt>
                <c:pt idx="5">
                  <c:v>2.2170587689786365E-2</c:v>
                </c:pt>
                <c:pt idx="6">
                  <c:v>2.009E-2</c:v>
                </c:pt>
                <c:pt idx="7">
                  <c:v>2.0945718707170033E-2</c:v>
                </c:pt>
                <c:pt idx="8">
                  <c:v>2.0038499566977945E-2</c:v>
                </c:pt>
                <c:pt idx="9">
                  <c:v>1.9369517808604041E-2</c:v>
                </c:pt>
                <c:pt idx="10">
                  <c:v>1.8883795574705656E-2</c:v>
                </c:pt>
                <c:pt idx="11">
                  <c:v>1.8542062967180903E-2</c:v>
                </c:pt>
                <c:pt idx="12">
                  <c:v>1.8315522060755048E-2</c:v>
                </c:pt>
                <c:pt idx="13">
                  <c:v>1.8126703562189053E-2</c:v>
                </c:pt>
                <c:pt idx="14">
                  <c:v>1.813278865822756E-2</c:v>
                </c:pt>
                <c:pt idx="15">
                  <c:v>1.8135063379572727E-2</c:v>
                </c:pt>
              </c:numCache>
            </c:numRef>
          </c:yVal>
          <c:smooth val="1"/>
          <c:extLst>
            <c:ext xmlns:c16="http://schemas.microsoft.com/office/drawing/2014/chart" uri="{C3380CC4-5D6E-409C-BE32-E72D297353CC}">
              <c16:uniqueId val="{00000005-19A8-4A66-8070-C866F5F5DD6C}"/>
            </c:ext>
          </c:extLst>
        </c:ser>
        <c:ser>
          <c:idx val="6"/>
          <c:order val="6"/>
          <c:tx>
            <c:v>CenterPoint D</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Graph'!$L$13:$L$28</c:f>
              <c:numCache>
                <c:formatCode>0.00%</c:formatCode>
                <c:ptCount val="16"/>
                <c:pt idx="0">
                  <c:v>8.9117366574187895E-2</c:v>
                </c:pt>
                <c:pt idx="1">
                  <c:v>6.8755050098917192E-2</c:v>
                </c:pt>
                <c:pt idx="2">
                  <c:v>5.7364408823646483E-2</c:v>
                </c:pt>
                <c:pt idx="3">
                  <c:v>5.0459605148375775E-2</c:v>
                </c:pt>
                <c:pt idx="4">
                  <c:v>4.611813724453364E-2</c:v>
                </c:pt>
                <c:pt idx="5">
                  <c:v>4.1707427722563653E-2</c:v>
                </c:pt>
                <c:pt idx="6">
                  <c:v>4.0415E-2</c:v>
                </c:pt>
                <c:pt idx="7">
                  <c:v>4.078374084729295E-2</c:v>
                </c:pt>
                <c:pt idx="8">
                  <c:v>4.0403791862931332E-2</c:v>
                </c:pt>
                <c:pt idx="9">
                  <c:v>4.0431646296751535E-2</c:v>
                </c:pt>
                <c:pt idx="10">
                  <c:v>4.0773195667634675E-2</c:v>
                </c:pt>
                <c:pt idx="11">
                  <c:v>4.1361219631924406E-2</c:v>
                </c:pt>
                <c:pt idx="12">
                  <c:v>4.2146423270939419E-2</c:v>
                </c:pt>
                <c:pt idx="13">
                  <c:v>4.4169183920398009E-2</c:v>
                </c:pt>
                <c:pt idx="14">
                  <c:v>4.3931161751031234E-2</c:v>
                </c:pt>
                <c:pt idx="15">
                  <c:v>4.5356479445127301E-2</c:v>
                </c:pt>
              </c:numCache>
            </c:numRef>
          </c:yVal>
          <c:smooth val="1"/>
          <c:extLst>
            <c:ext xmlns:c16="http://schemas.microsoft.com/office/drawing/2014/chart" uri="{C3380CC4-5D6E-409C-BE32-E72D297353CC}">
              <c16:uniqueId val="{00000006-19A8-4A66-8070-C866F5F5DD6C}"/>
            </c:ext>
          </c:extLst>
        </c:ser>
        <c:ser>
          <c:idx val="7"/>
          <c:order val="7"/>
          <c:tx>
            <c:v>CenterPoint E</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Graph'!$M$13:$M$28</c:f>
              <c:numCache>
                <c:formatCode>0.00%</c:formatCode>
                <c:ptCount val="16"/>
                <c:pt idx="0">
                  <c:v>1.0335929538191398E-2</c:v>
                </c:pt>
                <c:pt idx="1">
                  <c:v>8.747250050921862E-3</c:v>
                </c:pt>
                <c:pt idx="2">
                  <c:v>8.4415401636523286E-3</c:v>
                </c:pt>
                <c:pt idx="3">
                  <c:v>8.7773150763827933E-3</c:v>
                </c:pt>
                <c:pt idx="4">
                  <c:v>9.4796527319704008E-3</c:v>
                </c:pt>
                <c:pt idx="5">
                  <c:v>1.1495265947907523E-2</c:v>
                </c:pt>
                <c:pt idx="6">
                  <c:v>1.3870000000000002E-2</c:v>
                </c:pt>
                <c:pt idx="7">
                  <c:v>1.2686353927304656E-2</c:v>
                </c:pt>
                <c:pt idx="8">
                  <c:v>1.3955197640035119E-2</c:v>
                </c:pt>
                <c:pt idx="9">
                  <c:v>1.5282358152765584E-2</c:v>
                </c:pt>
                <c:pt idx="10">
                  <c:v>1.6654377742419128E-2</c:v>
                </c:pt>
                <c:pt idx="11">
                  <c:v>1.8061643749655087E-2</c:v>
                </c:pt>
                <c:pt idx="12">
                  <c:v>1.9497106890956982E-2</c:v>
                </c:pt>
                <c:pt idx="13">
                  <c:v>2.2432720716417914E-2</c:v>
                </c:pt>
                <c:pt idx="14">
                  <c:v>2.2118434069323997E-2</c:v>
                </c:pt>
                <c:pt idx="15">
                  <c:v>2.3925683895815047E-2</c:v>
                </c:pt>
              </c:numCache>
            </c:numRef>
          </c:yVal>
          <c:smooth val="1"/>
          <c:extLst>
            <c:ext xmlns:c16="http://schemas.microsoft.com/office/drawing/2014/chart" uri="{C3380CC4-5D6E-409C-BE32-E72D297353CC}">
              <c16:uniqueId val="{00000007-19A8-4A66-8070-C866F5F5DD6C}"/>
            </c:ext>
          </c:extLst>
        </c:ser>
        <c:ser>
          <c:idx val="10"/>
          <c:order val="8"/>
          <c:tx>
            <c:v>LP&amp;L A</c:v>
          </c:tx>
          <c:spPr>
            <a:ln>
              <a:solidFill>
                <a:srgbClr val="FF0000"/>
              </a:solidFill>
            </a:ln>
          </c:spPr>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Graph'!$N$13:$N$28</c:f>
              <c:numCache>
                <c:formatCode>0.00%</c:formatCode>
                <c:ptCount val="16"/>
                <c:pt idx="0">
                  <c:v>9.8966503872842837E-2</c:v>
                </c:pt>
                <c:pt idx="1">
                  <c:v>8.0713987865123793E-2</c:v>
                </c:pt>
                <c:pt idx="2">
                  <c:v>7.1227285108604738E-2</c:v>
                </c:pt>
                <c:pt idx="3">
                  <c:v>6.612348897768569E-2</c:v>
                </c:pt>
                <c:pt idx="4">
                  <c:v>6.3524210918538063E-2</c:v>
                </c:pt>
                <c:pt idx="5">
                  <c:v>6.2499851586528536E-2</c:v>
                </c:pt>
                <c:pt idx="6">
                  <c:v>6.4414470000000001E-2</c:v>
                </c:pt>
                <c:pt idx="7">
                  <c:v>6.3239930956409479E-2</c:v>
                </c:pt>
                <c:pt idx="8">
                  <c:v>6.4511271735454068E-2</c:v>
                </c:pt>
                <c:pt idx="9">
                  <c:v>6.6181058571371382E-2</c:v>
                </c:pt>
                <c:pt idx="10">
                  <c:v>6.8157342374113861E-2</c:v>
                </c:pt>
                <c:pt idx="11">
                  <c:v>7.0374445222218987E-2</c:v>
                </c:pt>
                <c:pt idx="12">
                  <c:v>7.2784203306614226E-2</c:v>
                </c:pt>
                <c:pt idx="13">
                  <c:v>7.8045693252776119E-2</c:v>
                </c:pt>
                <c:pt idx="14">
                  <c:v>7.7465236031230844E-2</c:v>
                </c:pt>
                <c:pt idx="15">
                  <c:v>8.0848316917057073E-2</c:v>
                </c:pt>
              </c:numCache>
            </c:numRef>
          </c:yVal>
          <c:smooth val="1"/>
          <c:extLst>
            <c:ext xmlns:c16="http://schemas.microsoft.com/office/drawing/2014/chart" uri="{C3380CC4-5D6E-409C-BE32-E72D297353CC}">
              <c16:uniqueId val="{00000000-A3E4-4854-80D2-C0B8752F45DE}"/>
            </c:ext>
          </c:extLst>
        </c:ser>
        <c:ser>
          <c:idx val="11"/>
          <c:order val="9"/>
          <c:tx>
            <c:v>LP&amp;L B</c:v>
          </c:tx>
          <c:spPr>
            <a:ln>
              <a:solidFill>
                <a:schemeClr val="accent2">
                  <a:lumMod val="75000"/>
                </a:schemeClr>
              </a:solidFill>
            </a:ln>
          </c:spPr>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Graph'!$O$13:$O$28</c:f>
              <c:numCache>
                <c:formatCode>0.00%</c:formatCode>
                <c:ptCount val="16"/>
                <c:pt idx="0">
                  <c:v>9.5028647411273051E-2</c:v>
                </c:pt>
                <c:pt idx="1">
                  <c:v>8.3527453988364059E-2</c:v>
                </c:pt>
                <c:pt idx="2">
                  <c:v>7.7139987861455067E-2</c:v>
                </c:pt>
                <c:pt idx="3">
                  <c:v>7.3309385382546097E-2</c:v>
                </c:pt>
                <c:pt idx="4">
                  <c:v>7.09398478453514E-2</c:v>
                </c:pt>
                <c:pt idx="5">
                  <c:v>6.8635881007152483E-2</c:v>
                </c:pt>
                <c:pt idx="6">
                  <c:v>6.8102400000000007E-2</c:v>
                </c:pt>
                <c:pt idx="7">
                  <c:v>6.8214430058910161E-2</c:v>
                </c:pt>
                <c:pt idx="8">
                  <c:v>6.8102901977092081E-2</c:v>
                </c:pt>
                <c:pt idx="9">
                  <c:v>6.8223816045092187E-2</c:v>
                </c:pt>
                <c:pt idx="10">
                  <c:v>6.8523531766798595E-2</c:v>
                </c:pt>
                <c:pt idx="11">
                  <c:v>6.8963734502131363E-2</c:v>
                </c:pt>
                <c:pt idx="12">
                  <c:v>6.9516326848365229E-2</c:v>
                </c:pt>
                <c:pt idx="13">
                  <c:v>7.0879346530547269E-2</c:v>
                </c:pt>
                <c:pt idx="14">
                  <c:v>7.0721430349327957E-2</c:v>
                </c:pt>
                <c:pt idx="15">
                  <c:v>7.166112553430494E-2</c:v>
                </c:pt>
              </c:numCache>
            </c:numRef>
          </c:yVal>
          <c:smooth val="1"/>
          <c:extLst>
            <c:ext xmlns:c16="http://schemas.microsoft.com/office/drawing/2014/chart" uri="{C3380CC4-5D6E-409C-BE32-E72D297353CC}">
              <c16:uniqueId val="{00000001-A3E4-4854-80D2-C0B8752F45DE}"/>
            </c:ext>
          </c:extLst>
        </c:ser>
        <c:ser>
          <c:idx val="8"/>
          <c:order val="10"/>
          <c:tx>
            <c:v>Nueces EC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Graph'!$P$13:$P$28</c:f>
              <c:numCache>
                <c:formatCode>0.00%</c:formatCode>
                <c:ptCount val="16"/>
                <c:pt idx="0">
                  <c:v>6.998481355575065E-3</c:v>
                </c:pt>
                <c:pt idx="1">
                  <c:v>9.0291724741000893E-3</c:v>
                </c:pt>
                <c:pt idx="2">
                  <c:v>1.110360119262511E-2</c:v>
                </c:pt>
                <c:pt idx="3">
                  <c:v>1.3199898711150132E-2</c:v>
                </c:pt>
                <c:pt idx="4">
                  <c:v>1.5308692686818011E-2</c:v>
                </c:pt>
                <c:pt idx="5">
                  <c:v>1.9547108066725195E-2</c:v>
                </c:pt>
                <c:pt idx="6">
                  <c:v>2.3660999999999998E-2</c:v>
                </c:pt>
                <c:pt idx="7">
                  <c:v>2.1672563985250217E-2</c:v>
                </c:pt>
                <c:pt idx="8">
                  <c:v>2.3800670667411605E-2</c:v>
                </c:pt>
                <c:pt idx="9">
                  <c:v>2.5930765422300262E-2</c:v>
                </c:pt>
                <c:pt idx="10">
                  <c:v>2.8062389463902208E-2</c:v>
                </c:pt>
                <c:pt idx="11">
                  <c:v>3.0195215087921733E-2</c:v>
                </c:pt>
                <c:pt idx="12">
                  <c:v>3.2329001977875332E-2</c:v>
                </c:pt>
                <c:pt idx="13">
                  <c:v>3.6598781014925377E-2</c:v>
                </c:pt>
                <c:pt idx="14">
                  <c:v>3.6146495330482087E-2</c:v>
                </c:pt>
                <c:pt idx="15">
                  <c:v>3.8734528133450401E-2</c:v>
                </c:pt>
              </c:numCache>
            </c:numRef>
          </c:yVal>
          <c:smooth val="1"/>
          <c:extLst>
            <c:ext xmlns:c16="http://schemas.microsoft.com/office/drawing/2014/chart" uri="{C3380CC4-5D6E-409C-BE32-E72D297353CC}">
              <c16:uniqueId val="{00000008-19A8-4A66-8070-C866F5F5DD6C}"/>
            </c:ext>
          </c:extLst>
        </c:ser>
        <c:ser>
          <c:idx val="9"/>
          <c:order val="11"/>
          <c:tx>
            <c:v>Nueces EC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Graph'!$Q$13:$Q$28</c:f>
              <c:numCache>
                <c:formatCode>0.00%</c:formatCode>
                <c:ptCount val="16"/>
                <c:pt idx="0">
                  <c:v>9.8263705004389829E-2</c:v>
                </c:pt>
                <c:pt idx="1">
                  <c:v>7.7824940005853105E-2</c:v>
                </c:pt>
                <c:pt idx="2">
                  <c:v>6.6498175007316362E-2</c:v>
                </c:pt>
                <c:pt idx="3">
                  <c:v>5.9727410008779638E-2</c:v>
                </c:pt>
                <c:pt idx="4">
                  <c:v>5.5560073581671476E-2</c:v>
                </c:pt>
                <c:pt idx="5">
                  <c:v>5.1564448346502784E-2</c:v>
                </c:pt>
                <c:pt idx="6">
                  <c:v>5.0720000000000001E-2</c:v>
                </c:pt>
                <c:pt idx="7">
                  <c:v>5.0868350014632718E-2</c:v>
                </c:pt>
                <c:pt idx="8">
                  <c:v>5.072449410700508E-2</c:v>
                </c:pt>
                <c:pt idx="9">
                  <c:v>5.0994820017559263E-2</c:v>
                </c:pt>
                <c:pt idx="10">
                  <c:v>5.1583747326714849E-2</c:v>
                </c:pt>
                <c:pt idx="11">
                  <c:v>5.2423004306200102E-2</c:v>
                </c:pt>
                <c:pt idx="12">
                  <c:v>5.3462525021949078E-2</c:v>
                </c:pt>
                <c:pt idx="13">
                  <c:v>5.6000995024875627E-2</c:v>
                </c:pt>
                <c:pt idx="14">
                  <c:v>5.5707986797463423E-2</c:v>
                </c:pt>
                <c:pt idx="15">
                  <c:v>5.7448896693005562E-2</c:v>
                </c:pt>
              </c:numCache>
            </c:numRef>
          </c:yVal>
          <c:smooth val="1"/>
          <c:extLst>
            <c:ext xmlns:c16="http://schemas.microsoft.com/office/drawing/2014/chart" uri="{C3380CC4-5D6E-409C-BE32-E72D297353CC}">
              <c16:uniqueId val="{00000009-19A8-4A66-8070-C866F5F5DD6C}"/>
            </c:ext>
          </c:extLst>
        </c:ser>
        <c:ser>
          <c:idx val="16"/>
          <c:order val="12"/>
          <c:tx>
            <c:v>TNMP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Graph'!$R$13:$R$28</c:f>
              <c:numCache>
                <c:formatCode>0.00%</c:formatCode>
                <c:ptCount val="16"/>
                <c:pt idx="0">
                  <c:v>8.503601980684812E-2</c:v>
                </c:pt>
                <c:pt idx="1">
                  <c:v>6.5868586409130819E-2</c:v>
                </c:pt>
                <c:pt idx="2">
                  <c:v>5.4829057011413523E-2</c:v>
                </c:pt>
                <c:pt idx="3">
                  <c:v>4.785347961369623E-2</c:v>
                </c:pt>
                <c:pt idx="4">
                  <c:v>4.3200160501693216E-2</c:v>
                </c:pt>
                <c:pt idx="5">
                  <c:v>3.7763952753877672E-2</c:v>
                </c:pt>
                <c:pt idx="6">
                  <c:v>3.5200000000000002E-2</c:v>
                </c:pt>
                <c:pt idx="7">
                  <c:v>3.6206978022827047E-2</c:v>
                </c:pt>
                <c:pt idx="8">
                  <c:v>3.514260353420065E-2</c:v>
                </c:pt>
                <c:pt idx="9">
                  <c:v>3.4447679227392447E-2</c:v>
                </c:pt>
                <c:pt idx="10">
                  <c:v>3.4036947368136693E-2</c:v>
                </c:pt>
                <c:pt idx="11">
                  <c:v>3.3849509574815001E-2</c:v>
                </c:pt>
                <c:pt idx="12">
                  <c:v>3.3840707034240566E-2</c:v>
                </c:pt>
                <c:pt idx="13">
                  <c:v>3.4232912238805972E-2</c:v>
                </c:pt>
                <c:pt idx="14">
                  <c:v>3.4169805352983258E-2</c:v>
                </c:pt>
                <c:pt idx="15">
                  <c:v>3.4588385507755344E-2</c:v>
                </c:pt>
              </c:numCache>
            </c:numRef>
          </c:yVal>
          <c:smooth val="1"/>
          <c:extLst>
            <c:ext xmlns:c16="http://schemas.microsoft.com/office/drawing/2014/chart" uri="{C3380CC4-5D6E-409C-BE32-E72D297353CC}">
              <c16:uniqueId val="{0000000A-19A8-4A66-8070-C866F5F5DD6C}"/>
            </c:ext>
          </c:extLst>
        </c:ser>
        <c:ser>
          <c:idx val="17"/>
          <c:order val="13"/>
          <c:tx>
            <c:v>TNMP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Graph'!$S$13:$S$28</c:f>
              <c:numCache>
                <c:formatCode>0.00%</c:formatCode>
                <c:ptCount val="16"/>
                <c:pt idx="0">
                  <c:v>0.1142535825812116</c:v>
                </c:pt>
                <c:pt idx="1">
                  <c:v>8.8746003441615443E-2</c:v>
                </c:pt>
                <c:pt idx="2">
                  <c:v>7.4099928302019322E-2</c:v>
                </c:pt>
                <c:pt idx="3">
                  <c:v>6.4884605162423184E-2</c:v>
                </c:pt>
                <c:pt idx="4">
                  <c:v>5.87725688799699E-2</c:v>
                </c:pt>
                <c:pt idx="5">
                  <c:v>5.1720641076968096E-2</c:v>
                </c:pt>
                <c:pt idx="6">
                  <c:v>4.8500000000000001E-2</c:v>
                </c:pt>
                <c:pt idx="7">
                  <c:v>4.9746320604038635E-2</c:v>
                </c:pt>
                <c:pt idx="8">
                  <c:v>4.8430273100806123E-2</c:v>
                </c:pt>
                <c:pt idx="9">
                  <c:v>4.7607930324846351E-2</c:v>
                </c:pt>
                <c:pt idx="10">
                  <c:v>4.7165360416019445E-2</c:v>
                </c:pt>
                <c:pt idx="11">
                  <c:v>4.7021183474225507E-2</c:v>
                </c:pt>
                <c:pt idx="12">
                  <c:v>4.7115720906057944E-2</c:v>
                </c:pt>
                <c:pt idx="13">
                  <c:v>4.785243462686567E-2</c:v>
                </c:pt>
                <c:pt idx="14">
                  <c:v>4.7745589012942208E-2</c:v>
                </c:pt>
                <c:pt idx="15">
                  <c:v>4.8433762153936202E-2</c:v>
                </c:pt>
              </c:numCache>
            </c:numRef>
          </c:yVal>
          <c:smooth val="1"/>
          <c:extLst>
            <c:ext xmlns:c16="http://schemas.microsoft.com/office/drawing/2014/chart" uri="{C3380CC4-5D6E-409C-BE32-E72D297353CC}">
              <c16:uniqueId val="{0000000B-19A8-4A66-8070-C866F5F5DD6C}"/>
            </c:ext>
          </c:extLst>
        </c:ser>
        <c:ser>
          <c:idx val="18"/>
          <c:order val="14"/>
          <c:tx>
            <c:v>TNMP C</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Graph'!$T$13:$T$28</c:f>
              <c:numCache>
                <c:formatCode>0.00%</c:formatCode>
                <c:ptCount val="16"/>
                <c:pt idx="0">
                  <c:v>0.10732976589991221</c:v>
                </c:pt>
                <c:pt idx="1">
                  <c:v>8.1873714533216263E-2</c:v>
                </c:pt>
                <c:pt idx="2">
                  <c:v>6.691468716652034E-2</c:v>
                </c:pt>
                <c:pt idx="3">
                  <c:v>5.7204171799824413E-2</c:v>
                </c:pt>
                <c:pt idx="4">
                  <c:v>5.0492806147414193E-2</c:v>
                </c:pt>
                <c:pt idx="5">
                  <c:v>4.2068657699736611E-2</c:v>
                </c:pt>
                <c:pt idx="6">
                  <c:v>3.7400000000000003E-2</c:v>
                </c:pt>
                <c:pt idx="7">
                  <c:v>3.9356158333040681E-2</c:v>
                </c:pt>
                <c:pt idx="8">
                  <c:v>3.727984223907202E-2</c:v>
                </c:pt>
                <c:pt idx="9">
                  <c:v>3.5680663599648818E-2</c:v>
                </c:pt>
                <c:pt idx="10">
                  <c:v>3.4448513771414419E-2</c:v>
                </c:pt>
                <c:pt idx="11">
                  <c:v>3.3504743723399809E-2</c:v>
                </c:pt>
                <c:pt idx="12">
                  <c:v>3.2791677499561016E-2</c:v>
                </c:pt>
                <c:pt idx="13">
                  <c:v>3.1894806766169154E-2</c:v>
                </c:pt>
                <c:pt idx="14">
                  <c:v>3.196192511610952E-2</c:v>
                </c:pt>
                <c:pt idx="15">
                  <c:v>3.1652195399473219E-2</c:v>
                </c:pt>
              </c:numCache>
            </c:numRef>
          </c:yVal>
          <c:smooth val="1"/>
          <c:extLst>
            <c:ext xmlns:c16="http://schemas.microsoft.com/office/drawing/2014/chart" uri="{C3380CC4-5D6E-409C-BE32-E72D297353CC}">
              <c16:uniqueId val="{0000000C-19A8-4A66-8070-C866F5F5DD6C}"/>
            </c:ext>
          </c:extLst>
        </c:ser>
        <c:ser>
          <c:idx val="19"/>
          <c:order val="15"/>
          <c:tx>
            <c:v>TNMP D</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Graph'!$U$13:$U$28</c:f>
              <c:numCache>
                <c:formatCode>0.00%</c:formatCode>
                <c:ptCount val="16"/>
                <c:pt idx="0">
                  <c:v>0.18470320779631255</c:v>
                </c:pt>
                <c:pt idx="1">
                  <c:v>0.14147329039508341</c:v>
                </c:pt>
                <c:pt idx="2">
                  <c:v>0.11624868499385427</c:v>
                </c:pt>
                <c:pt idx="3">
                  <c:v>0.10002673559262512</c:v>
                </c:pt>
                <c:pt idx="4">
                  <c:v>8.8949161048538825E-2</c:v>
                </c:pt>
                <c:pt idx="5">
                  <c:v>7.5367970055604333E-2</c:v>
                </c:pt>
                <c:pt idx="6">
                  <c:v>6.8199999999999997E-2</c:v>
                </c:pt>
                <c:pt idx="7">
                  <c:v>7.1149561987708526E-2</c:v>
                </c:pt>
                <c:pt idx="8">
                  <c:v>6.8022384950115727E-2</c:v>
                </c:pt>
                <c:pt idx="9">
                  <c:v>6.5713631185250226E-2</c:v>
                </c:pt>
                <c:pt idx="10">
                  <c:v>6.4034433784021072E-2</c:v>
                </c:pt>
                <c:pt idx="11">
                  <c:v>6.2849887811363359E-2</c:v>
                </c:pt>
                <c:pt idx="12">
                  <c:v>6.2061062981562776E-2</c:v>
                </c:pt>
                <c:pt idx="13">
                  <c:v>6.1391244179104479E-2</c:v>
                </c:pt>
                <c:pt idx="14">
                  <c:v>6.1414389904178697E-2</c:v>
                </c:pt>
                <c:pt idx="15">
                  <c:v>6.1409380111208667E-2</c:v>
                </c:pt>
              </c:numCache>
            </c:numRef>
          </c:yVal>
          <c:smooth val="1"/>
          <c:extLst>
            <c:ext xmlns:c16="http://schemas.microsoft.com/office/drawing/2014/chart" uri="{C3380CC4-5D6E-409C-BE32-E72D297353CC}">
              <c16:uniqueId val="{0000000D-19A8-4A66-8070-C866F5F5DD6C}"/>
            </c:ext>
          </c:extLst>
        </c:ser>
        <c:ser>
          <c:idx val="20"/>
          <c:order val="16"/>
          <c:tx>
            <c:v>TNMP E</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Graph'!$V$13:$V$28</c:f>
              <c:numCache>
                <c:formatCode>0.00%</c:formatCode>
                <c:ptCount val="16"/>
                <c:pt idx="0">
                  <c:v>9.9816881545215119E-2</c:v>
                </c:pt>
                <c:pt idx="1">
                  <c:v>7.6959255393620141E-2</c:v>
                </c:pt>
                <c:pt idx="2">
                  <c:v>6.3723901242025163E-2</c:v>
                </c:pt>
                <c:pt idx="3">
                  <c:v>5.5299683090430207E-2</c:v>
                </c:pt>
                <c:pt idx="4">
                  <c:v>4.9624685510263805E-2</c:v>
                </c:pt>
                <c:pt idx="5">
                  <c:v>4.2856724635645299E-2</c:v>
                </c:pt>
                <c:pt idx="6">
                  <c:v>3.95E-2</c:v>
                </c:pt>
                <c:pt idx="7">
                  <c:v>4.0847354484050337E-2</c:v>
                </c:pt>
                <c:pt idx="8">
                  <c:v>3.942115233245537E-2</c:v>
                </c:pt>
                <c:pt idx="9">
                  <c:v>3.8432326180860406E-2</c:v>
                </c:pt>
                <c:pt idx="10">
                  <c:v>3.7779943106188513E-2</c:v>
                </c:pt>
                <c:pt idx="11">
                  <c:v>3.7391908163384759E-2</c:v>
                </c:pt>
                <c:pt idx="12">
                  <c:v>3.7215351726075506E-2</c:v>
                </c:pt>
                <c:pt idx="13">
                  <c:v>3.7347395422885572E-2</c:v>
                </c:pt>
                <c:pt idx="14">
                  <c:v>3.7307873423061369E-2</c:v>
                </c:pt>
                <c:pt idx="15">
                  <c:v>3.7602089271290606E-2</c:v>
                </c:pt>
              </c:numCache>
            </c:numRef>
          </c:yVal>
          <c:smooth val="1"/>
          <c:extLst>
            <c:ext xmlns:c16="http://schemas.microsoft.com/office/drawing/2014/chart" uri="{C3380CC4-5D6E-409C-BE32-E72D297353CC}">
              <c16:uniqueId val="{0000000E-19A8-4A66-8070-C866F5F5DD6C}"/>
            </c:ext>
          </c:extLst>
        </c:ser>
        <c:ser>
          <c:idx val="21"/>
          <c:order val="17"/>
          <c:tx>
            <c:v>Oncor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Graph'!$W$13:$W$28</c:f>
              <c:numCache>
                <c:formatCode>0.00%</c:formatCode>
                <c:ptCount val="16"/>
                <c:pt idx="0">
                  <c:v>5.3923381703248466E-2</c:v>
                </c:pt>
                <c:pt idx="1">
                  <c:v>4.3953602270997955E-2</c:v>
                </c:pt>
                <c:pt idx="2">
                  <c:v>3.8831406838747438E-2</c:v>
                </c:pt>
                <c:pt idx="3">
                  <c:v>3.613300340649693E-2</c:v>
                </c:pt>
                <c:pt idx="4">
                  <c:v>3.4819623974246414E-2</c:v>
                </c:pt>
                <c:pt idx="5">
                  <c:v>3.4501238443078723E-2</c:v>
                </c:pt>
                <c:pt idx="6">
                  <c:v>3.5799999999999998E-2</c:v>
                </c:pt>
                <c:pt idx="7">
                  <c:v>3.5034557677494874E-2</c:v>
                </c:pt>
                <c:pt idx="8">
                  <c:v>3.5861669881608001E-2</c:v>
                </c:pt>
                <c:pt idx="9">
                  <c:v>3.6909126812993853E-2</c:v>
                </c:pt>
                <c:pt idx="10">
                  <c:v>3.8126079688435649E-2</c:v>
                </c:pt>
                <c:pt idx="11">
                  <c:v>3.9476207948492825E-2</c:v>
                </c:pt>
                <c:pt idx="12">
                  <c:v>4.0932876516242313E-2</c:v>
                </c:pt>
                <c:pt idx="13">
                  <c:v>4.4090629651741292E-2</c:v>
                </c:pt>
                <c:pt idx="14">
                  <c:v>4.3743357571509538E-2</c:v>
                </c:pt>
                <c:pt idx="15">
                  <c:v>4.5764556886157451E-2</c:v>
                </c:pt>
              </c:numCache>
            </c:numRef>
          </c:yVal>
          <c:smooth val="1"/>
          <c:extLst>
            <c:ext xmlns:c16="http://schemas.microsoft.com/office/drawing/2014/chart" uri="{C3380CC4-5D6E-409C-BE32-E72D297353CC}">
              <c16:uniqueId val="{0000000F-19A8-4A66-8070-C866F5F5DD6C}"/>
            </c:ext>
          </c:extLst>
        </c:ser>
        <c:ser>
          <c:idx val="22"/>
          <c:order val="18"/>
          <c:tx>
            <c:v>Oncor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54672</c:v>
                </c:pt>
                <c:pt idx="7">
                  <c:v>50000</c:v>
                </c:pt>
                <c:pt idx="8">
                  <c:v>55000</c:v>
                </c:pt>
                <c:pt idx="9">
                  <c:v>60000</c:v>
                </c:pt>
                <c:pt idx="10">
                  <c:v>65000</c:v>
                </c:pt>
                <c:pt idx="11">
                  <c:v>70000</c:v>
                </c:pt>
                <c:pt idx="12">
                  <c:v>75000</c:v>
                </c:pt>
                <c:pt idx="13">
                  <c:v>85000</c:v>
                </c:pt>
                <c:pt idx="14">
                  <c:v>83941</c:v>
                </c:pt>
                <c:pt idx="15">
                  <c:v>90000</c:v>
                </c:pt>
              </c:numCache>
            </c:numRef>
          </c:xVal>
          <c:yVal>
            <c:numRef>
              <c:f>'Calculations for Graph'!$X$13:$X$28</c:f>
              <c:numCache>
                <c:formatCode>0.00%</c:formatCode>
                <c:ptCount val="16"/>
                <c:pt idx="0">
                  <c:v>1.5880775978928886E-2</c:v>
                </c:pt>
                <c:pt idx="1">
                  <c:v>1.3999207971905181E-2</c:v>
                </c:pt>
                <c:pt idx="2">
                  <c:v>1.3375095964881473E-2</c:v>
                </c:pt>
                <c:pt idx="3">
                  <c:v>1.3379711957857768E-2</c:v>
                </c:pt>
                <c:pt idx="4">
                  <c:v>1.3743601093691209E-2</c:v>
                </c:pt>
                <c:pt idx="5">
                  <c:v>1.5070167936786654E-2</c:v>
                </c:pt>
                <c:pt idx="6">
                  <c:v>1.677E-2</c:v>
                </c:pt>
                <c:pt idx="7">
                  <c:v>1.591308792976295E-2</c:v>
                </c:pt>
                <c:pt idx="8">
                  <c:v>1.68322173772847E-2</c:v>
                </c:pt>
                <c:pt idx="9">
                  <c:v>1.7808503915715538E-2</c:v>
                </c:pt>
                <c:pt idx="10">
                  <c:v>1.8828757447153371E-2</c:v>
                </c:pt>
                <c:pt idx="11">
                  <c:v>1.9883556473096701E-2</c:v>
                </c:pt>
                <c:pt idx="12">
                  <c:v>2.0965991894644424E-2</c:v>
                </c:pt>
                <c:pt idx="13">
                  <c:v>2.3194263880597012E-2</c:v>
                </c:pt>
                <c:pt idx="14">
                  <c:v>2.2954952450218519E-2</c:v>
                </c:pt>
                <c:pt idx="15">
                  <c:v>2.4333055873573307E-2</c:v>
                </c:pt>
              </c:numCache>
            </c:numRef>
          </c:yVal>
          <c:smooth val="1"/>
          <c:extLst>
            <c:ext xmlns:c16="http://schemas.microsoft.com/office/drawing/2014/chart" uri="{C3380CC4-5D6E-409C-BE32-E72D297353CC}">
              <c16:uniqueId val="{00000010-19A8-4A66-8070-C866F5F5DD6C}"/>
            </c:ext>
          </c:extLst>
        </c:ser>
        <c:dLbls>
          <c:showLegendKey val="0"/>
          <c:showVal val="0"/>
          <c:showCatName val="0"/>
          <c:showSerName val="0"/>
          <c:showPercent val="0"/>
          <c:showBubbleSize val="0"/>
        </c:dLbls>
        <c:axId val="1601117983"/>
        <c:axId val="1"/>
      </c:scatterChart>
      <c:valAx>
        <c:axId val="1601117983"/>
        <c:scaling>
          <c:orientation val="minMax"/>
          <c:max val="90000"/>
          <c:min val="10000"/>
        </c:scaling>
        <c:delete val="0"/>
        <c:axPos val="b"/>
        <c:title>
          <c:tx>
            <c:rich>
              <a:bodyPr/>
              <a:lstStyle/>
              <a:p>
                <a:pPr>
                  <a:defRPr sz="2300" b="1" i="0" u="none" strike="noStrike" baseline="0">
                    <a:solidFill>
                      <a:srgbClr val="000000"/>
                    </a:solidFill>
                    <a:latin typeface="Arial"/>
                    <a:ea typeface="Arial"/>
                    <a:cs typeface="Arial"/>
                  </a:defRPr>
                </a:pPr>
                <a:r>
                  <a:rPr lang="en-US"/>
                  <a:t>ERCOT Load (MW)</a:t>
                </a:r>
              </a:p>
            </c:rich>
          </c:tx>
          <c:layout>
            <c:manualLayout>
              <c:xMode val="edge"/>
              <c:yMode val="edge"/>
              <c:x val="0.40436035993238401"/>
              <c:y val="0.7738955312540070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235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max val="0.30000000000000004"/>
          <c:min val="0"/>
        </c:scaling>
        <c:delete val="0"/>
        <c:axPos val="l"/>
        <c:title>
          <c:tx>
            <c:rich>
              <a:bodyPr/>
              <a:lstStyle/>
              <a:p>
                <a:pPr>
                  <a:defRPr sz="2325" b="1" i="0" u="none" strike="noStrike" baseline="0">
                    <a:solidFill>
                      <a:srgbClr val="000000"/>
                    </a:solidFill>
                    <a:latin typeface="Arial"/>
                    <a:ea typeface="Arial"/>
                    <a:cs typeface="Arial"/>
                  </a:defRPr>
                </a:pPr>
                <a:r>
                  <a:rPr lang="en-US"/>
                  <a:t>Losses</a:t>
                </a:r>
              </a:p>
            </c:rich>
          </c:tx>
          <c:layout>
            <c:manualLayout>
              <c:xMode val="edge"/>
              <c:yMode val="edge"/>
              <c:x val="7.0322996955697274E-3"/>
              <c:y val="0.342240679536194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en-US"/>
          </a:p>
        </c:txPr>
        <c:crossAx val="1601117983"/>
        <c:crosses val="autoZero"/>
        <c:crossBetween val="midCat"/>
      </c:valAx>
      <c:spPr>
        <a:noFill/>
        <a:ln w="12700">
          <a:solidFill>
            <a:srgbClr val="000000"/>
          </a:solidFill>
          <a:prstDash val="solid"/>
        </a:ln>
      </c:spPr>
    </c:plotArea>
    <c:legend>
      <c:legendPos val="b"/>
      <c:layout>
        <c:manualLayout>
          <c:xMode val="edge"/>
          <c:yMode val="edge"/>
          <c:x val="0.14486645051721478"/>
          <c:y val="0.85508796445309743"/>
          <c:w val="0.70361704553191284"/>
          <c:h val="5.7134834344306593E-2"/>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24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xdr:col>
      <xdr:colOff>1243598</xdr:colOff>
      <xdr:row>0</xdr:row>
      <xdr:rowOff>109904</xdr:rowOff>
    </xdr:from>
    <xdr:to>
      <xdr:col>31</xdr:col>
      <xdr:colOff>33923</xdr:colOff>
      <xdr:row>42</xdr:row>
      <xdr:rowOff>170228</xdr:rowOff>
    </xdr:to>
    <xdr:graphicFrame macro="">
      <xdr:nvGraphicFramePr>
        <xdr:cNvPr id="2409595" name="Chart 1">
          <a:extLst>
            <a:ext uri="{FF2B5EF4-FFF2-40B4-BE49-F238E27FC236}">
              <a16:creationId xmlns:a16="http://schemas.microsoft.com/office/drawing/2014/main" id="{00000000-0008-0000-0100-00007BC4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60960</xdr:colOff>
          <xdr:row>0</xdr:row>
          <xdr:rowOff>144780</xdr:rowOff>
        </xdr:from>
        <xdr:to>
          <xdr:col>3</xdr:col>
          <xdr:colOff>922020</xdr:colOff>
          <xdr:row>2</xdr:row>
          <xdr:rowOff>7620</xdr:rowOff>
        </xdr:to>
        <xdr:sp macro="" textlink="">
          <xdr:nvSpPr>
            <xdr:cNvPr id="4110" name="ComboBox1"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0.40821</cdr:x>
      <cdr:y>0.0717</cdr:y>
    </cdr:from>
    <cdr:to>
      <cdr:x>0.67018</cdr:x>
      <cdr:y>0.11625</cdr:y>
    </cdr:to>
    <cdr:sp macro="" textlink="'Inputs - Single DSP View'!$W$9">
      <cdr:nvSpPr>
        <cdr:cNvPr id="5127" name="Rectangle 7"/>
        <cdr:cNvSpPr>
          <a:spLocks xmlns:a="http://schemas.openxmlformats.org/drawingml/2006/main" noChangeArrowheads="1" noTextEdit="1"/>
        </cdr:cNvSpPr>
      </cdr:nvSpPr>
      <cdr:spPr bwMode="auto">
        <a:xfrm xmlns:a="http://schemas.openxmlformats.org/drawingml/2006/main">
          <a:off x="5073380" y="659509"/>
          <a:ext cx="3256974" cy="407332"/>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36576" tIns="32004" rIns="36576" bIns="0" anchor="t" upright="1"/>
        <a:lstStyle xmlns:a="http://schemas.openxmlformats.org/drawingml/2006/main"/>
        <a:p xmlns:a="http://schemas.openxmlformats.org/drawingml/2006/main">
          <a:pPr algn="ctr" rtl="0">
            <a:defRPr sz="1000"/>
          </a:pPr>
          <a:fld id="{222E6B22-FF8D-47E8-9895-703655B94E22}" type="TxLink">
            <a:rPr lang="en-US" sz="1600" b="1" i="0" u="none" strike="noStrike" baseline="0">
              <a:solidFill>
                <a:srgbClr val="000000"/>
              </a:solidFill>
              <a:latin typeface="Arial"/>
              <a:cs typeface="Arial"/>
            </a:rPr>
            <a:pPr algn="ctr" rtl="0">
              <a:defRPr sz="1000"/>
            </a:pPr>
            <a:t>AEP - TCC A</a:t>
          </a:fld>
          <a:endParaRPr lang="en-US" sz="1600" b="1" i="0" u="none" strike="noStrike" baseline="0">
            <a:solidFill>
              <a:srgbClr val="000000"/>
            </a:solidFill>
            <a:latin typeface="Arial"/>
            <a:cs typeface="Aria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3</xdr:col>
      <xdr:colOff>1447984</xdr:colOff>
      <xdr:row>1</xdr:row>
      <xdr:rowOff>59531</xdr:rowOff>
    </xdr:from>
    <xdr:to>
      <xdr:col>30</xdr:col>
      <xdr:colOff>309135</xdr:colOff>
      <xdr:row>45</xdr:row>
      <xdr:rowOff>75894</xdr:rowOff>
    </xdr:to>
    <xdr:graphicFrame macro="">
      <xdr:nvGraphicFramePr>
        <xdr:cNvPr id="2411643" name="Chart 1">
          <a:extLst>
            <a:ext uri="{FF2B5EF4-FFF2-40B4-BE49-F238E27FC236}">
              <a16:creationId xmlns:a16="http://schemas.microsoft.com/office/drawing/2014/main" id="{00000000-0008-0000-0200-00007BCC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99060</xdr:colOff>
          <xdr:row>1</xdr:row>
          <xdr:rowOff>68580</xdr:rowOff>
        </xdr:from>
        <xdr:to>
          <xdr:col>3</xdr:col>
          <xdr:colOff>1181100</xdr:colOff>
          <xdr:row>1</xdr:row>
          <xdr:rowOff>335280</xdr:rowOff>
        </xdr:to>
        <xdr:sp macro="" textlink="">
          <xdr:nvSpPr>
            <xdr:cNvPr id="39938" name="ComboBox1" hidden="1">
              <a:extLst>
                <a:ext uri="{63B3BB69-23CF-44E3-9099-C40C66FF867C}">
                  <a14:compatExt spid="_x0000_s39938"/>
                </a:ext>
                <a:ext uri="{FF2B5EF4-FFF2-40B4-BE49-F238E27FC236}">
                  <a16:creationId xmlns:a16="http://schemas.microsoft.com/office/drawing/2014/main" id="{00000000-0008-0000-0200-0000029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wang\Local%20Settings\Temp\wz4006\ERCOT_DLF_Summary_20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Inputs - Single DSP View"/>
      <sheetName val="Inputs - Multiple DSP View"/>
      <sheetName val="TDSP and ERCOT Variables"/>
      <sheetName val="Calculations for Graph"/>
    </sheetNames>
    <sheetDataSet>
      <sheetData sheetId="0" refreshError="1"/>
      <sheetData sheetId="1">
        <row r="7">
          <cell r="C7">
            <v>29999</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printerSettings" Target="../printerSettings/printerSettings4.bin"/><Relationship Id="rId7"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10" Type="http://schemas.openxmlformats.org/officeDocument/2006/relationships/image" Target="../media/image1.emf"/><Relationship Id="rId4" Type="http://schemas.openxmlformats.org/officeDocument/2006/relationships/printerSettings" Target="../printerSettings/printerSettings5.bin"/><Relationship Id="rId9"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2.emf"/><Relationship Id="rId4"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1:S32"/>
  <sheetViews>
    <sheetView showGridLines="0" showRowColHeaders="0" topLeftCell="A7" workbookViewId="0">
      <selection activeCell="O12" sqref="O12"/>
    </sheetView>
  </sheetViews>
  <sheetFormatPr defaultColWidth="9.109375" defaultRowHeight="13.2" x14ac:dyDescent="0.25"/>
  <cols>
    <col min="1" max="1" width="3.6640625" style="1" customWidth="1"/>
    <col min="2" max="2" width="9.44140625" style="1" customWidth="1"/>
    <col min="3" max="3" width="10.6640625" style="1" customWidth="1"/>
    <col min="4" max="9" width="9.109375" style="1"/>
    <col min="10" max="10" width="23.109375" style="1" customWidth="1"/>
    <col min="11" max="11" width="1.6640625" style="1" customWidth="1"/>
    <col min="12" max="16384" width="9.109375" style="1"/>
  </cols>
  <sheetData>
    <row r="1" spans="2:18" ht="9" customHeight="1" x14ac:dyDescent="0.25"/>
    <row r="2" spans="2:18" ht="17.399999999999999" x14ac:dyDescent="0.3">
      <c r="B2" s="234" t="s">
        <v>87</v>
      </c>
      <c r="C2" s="235"/>
      <c r="D2" s="235"/>
      <c r="E2" s="235"/>
      <c r="F2" s="235"/>
      <c r="G2" s="235"/>
      <c r="H2" s="235"/>
      <c r="I2" s="235"/>
      <c r="J2" s="235"/>
    </row>
    <row r="3" spans="2:18" ht="9" customHeight="1" x14ac:dyDescent="0.25"/>
    <row r="4" spans="2:18" ht="17.100000000000001" customHeight="1" x14ac:dyDescent="0.3">
      <c r="B4" s="252" t="s">
        <v>34</v>
      </c>
      <c r="C4" s="253"/>
      <c r="D4" s="253"/>
      <c r="E4" s="253"/>
      <c r="F4" s="253"/>
      <c r="G4" s="253"/>
      <c r="H4" s="253"/>
      <c r="I4" s="253"/>
      <c r="J4" s="254"/>
    </row>
    <row r="5" spans="2:18" ht="66" customHeight="1" x14ac:dyDescent="0.25">
      <c r="B5" s="255" t="s">
        <v>32</v>
      </c>
      <c r="C5" s="256"/>
      <c r="D5" s="256"/>
      <c r="E5" s="256"/>
      <c r="F5" s="256"/>
      <c r="G5" s="256"/>
      <c r="H5" s="256"/>
      <c r="I5" s="256"/>
      <c r="J5" s="257"/>
    </row>
    <row r="6" spans="2:18" ht="31.5" customHeight="1" x14ac:dyDescent="0.3">
      <c r="B6" s="255" t="s">
        <v>47</v>
      </c>
      <c r="C6" s="256"/>
      <c r="D6" s="256"/>
      <c r="E6" s="256"/>
      <c r="F6" s="256"/>
      <c r="G6" s="256"/>
      <c r="H6" s="256"/>
      <c r="I6" s="256"/>
      <c r="J6" s="257"/>
      <c r="L6" s="15"/>
    </row>
    <row r="7" spans="2:18" x14ac:dyDescent="0.25">
      <c r="B7" s="16"/>
      <c r="C7" s="17"/>
      <c r="D7" s="17"/>
      <c r="E7" s="17"/>
      <c r="F7" s="17"/>
      <c r="G7" s="17"/>
      <c r="H7" s="17"/>
      <c r="I7" s="17"/>
      <c r="J7" s="18"/>
    </row>
    <row r="8" spans="2:18" ht="17.100000000000001" customHeight="1" x14ac:dyDescent="0.25">
      <c r="B8" s="258" t="s">
        <v>36</v>
      </c>
      <c r="C8" s="259"/>
      <c r="D8" s="259"/>
      <c r="E8" s="259"/>
      <c r="F8" s="259"/>
      <c r="G8" s="259"/>
      <c r="H8" s="259"/>
      <c r="I8" s="259"/>
      <c r="J8" s="260"/>
    </row>
    <row r="9" spans="2:18" ht="27" customHeight="1" x14ac:dyDescent="0.25">
      <c r="B9" s="243" t="s">
        <v>24</v>
      </c>
      <c r="C9" s="244"/>
      <c r="D9" s="244"/>
      <c r="E9" s="244"/>
      <c r="F9" s="244"/>
      <c r="G9" s="244"/>
      <c r="H9" s="244"/>
      <c r="I9" s="244"/>
      <c r="J9" s="245"/>
      <c r="M9" s="263"/>
      <c r="N9" s="263"/>
      <c r="O9" s="263"/>
      <c r="P9" s="263"/>
      <c r="Q9" s="263"/>
      <c r="R9" s="263"/>
    </row>
    <row r="10" spans="2:18" x14ac:dyDescent="0.25">
      <c r="B10" s="243" t="s">
        <v>56</v>
      </c>
      <c r="C10" s="244"/>
      <c r="D10" s="244"/>
      <c r="E10" s="244"/>
      <c r="F10" s="244"/>
      <c r="G10" s="244"/>
      <c r="H10" s="244"/>
      <c r="I10" s="244"/>
      <c r="J10" s="245"/>
    </row>
    <row r="11" spans="2:18" x14ac:dyDescent="0.25">
      <c r="B11" s="243" t="s">
        <v>35</v>
      </c>
      <c r="C11" s="244"/>
      <c r="D11" s="244"/>
      <c r="E11" s="244"/>
      <c r="F11" s="244"/>
      <c r="G11" s="244"/>
      <c r="H11" s="244"/>
      <c r="I11" s="244"/>
      <c r="J11" s="245"/>
    </row>
    <row r="12" spans="2:18" x14ac:dyDescent="0.25">
      <c r="B12" s="246" t="s">
        <v>57</v>
      </c>
      <c r="C12" s="247"/>
      <c r="D12" s="247"/>
      <c r="E12" s="247"/>
      <c r="F12" s="247"/>
      <c r="G12" s="247"/>
      <c r="H12" s="247"/>
      <c r="I12" s="247"/>
      <c r="J12" s="248"/>
    </row>
    <row r="13" spans="2:18" x14ac:dyDescent="0.25">
      <c r="B13" s="246" t="s">
        <v>58</v>
      </c>
      <c r="C13" s="247"/>
      <c r="D13" s="247"/>
      <c r="E13" s="247"/>
      <c r="F13" s="247"/>
      <c r="G13" s="247"/>
      <c r="H13" s="247"/>
      <c r="I13" s="247"/>
      <c r="J13" s="248"/>
    </row>
    <row r="14" spans="2:18" ht="12.75" customHeight="1" x14ac:dyDescent="0.25">
      <c r="B14" s="246" t="s">
        <v>59</v>
      </c>
      <c r="C14" s="247"/>
      <c r="D14" s="247"/>
      <c r="E14" s="247"/>
      <c r="F14" s="247"/>
      <c r="G14" s="247"/>
      <c r="H14" s="247"/>
      <c r="I14" s="247"/>
      <c r="J14" s="248"/>
    </row>
    <row r="15" spans="2:18" x14ac:dyDescent="0.25">
      <c r="B15" s="246"/>
      <c r="C15" s="247"/>
      <c r="D15" s="247"/>
      <c r="E15" s="247"/>
      <c r="F15" s="247"/>
      <c r="G15" s="247"/>
      <c r="H15" s="247"/>
      <c r="I15" s="247"/>
      <c r="J15" s="248"/>
    </row>
    <row r="16" spans="2:18" x14ac:dyDescent="0.25">
      <c r="B16" s="272" t="s">
        <v>82</v>
      </c>
      <c r="C16" s="250"/>
      <c r="D16" s="250"/>
      <c r="E16" s="250"/>
      <c r="F16" s="250"/>
      <c r="G16" s="250"/>
      <c r="H16" s="250"/>
      <c r="I16" s="250"/>
      <c r="J16" s="251"/>
    </row>
    <row r="17" spans="2:19" x14ac:dyDescent="0.25">
      <c r="B17" s="249" t="s">
        <v>60</v>
      </c>
      <c r="C17" s="250"/>
      <c r="D17" s="250"/>
      <c r="E17" s="250"/>
      <c r="F17" s="250"/>
      <c r="G17" s="250"/>
      <c r="H17" s="250"/>
      <c r="I17" s="250"/>
      <c r="J17" s="251"/>
    </row>
    <row r="18" spans="2:19" x14ac:dyDescent="0.25">
      <c r="B18" s="7"/>
      <c r="C18" s="19"/>
      <c r="D18" s="19"/>
      <c r="E18" s="19"/>
      <c r="F18" s="19"/>
      <c r="G18" s="19"/>
      <c r="H18" s="19"/>
      <c r="I18" s="19"/>
      <c r="J18" s="8"/>
    </row>
    <row r="20" spans="2:19" ht="17.100000000000001" customHeight="1" x14ac:dyDescent="0.3">
      <c r="B20" s="273" t="s">
        <v>48</v>
      </c>
      <c r="C20" s="274"/>
      <c r="D20" s="274"/>
      <c r="E20" s="274"/>
      <c r="F20" s="274"/>
      <c r="G20" s="274"/>
      <c r="H20" s="274"/>
      <c r="I20" s="274"/>
      <c r="J20" s="275"/>
    </row>
    <row r="21" spans="2:19" ht="92.25" customHeight="1" x14ac:dyDescent="0.25">
      <c r="B21" s="276" t="s">
        <v>86</v>
      </c>
      <c r="C21" s="277"/>
      <c r="D21" s="277"/>
      <c r="E21" s="277"/>
      <c r="F21" s="277"/>
      <c r="G21" s="277"/>
      <c r="H21" s="277"/>
      <c r="I21" s="277"/>
      <c r="J21" s="278"/>
      <c r="M21" s="264"/>
      <c r="N21" s="265"/>
      <c r="O21" s="265"/>
      <c r="P21" s="265"/>
      <c r="Q21" s="265"/>
      <c r="R21" s="265"/>
      <c r="S21" s="265"/>
    </row>
    <row r="22" spans="2:19" x14ac:dyDescent="0.25">
      <c r="B22" s="20"/>
      <c r="C22" s="21"/>
      <c r="D22" s="21"/>
      <c r="E22" s="21"/>
      <c r="F22" s="21"/>
      <c r="G22" s="21"/>
      <c r="H22" s="21"/>
      <c r="I22" s="21"/>
      <c r="J22" s="22"/>
    </row>
    <row r="23" spans="2:19" x14ac:dyDescent="0.25">
      <c r="B23" s="279" t="s">
        <v>85</v>
      </c>
      <c r="C23" s="280"/>
      <c r="D23" s="280"/>
      <c r="E23" s="280"/>
      <c r="F23" s="280"/>
      <c r="G23" s="280"/>
      <c r="H23" s="280"/>
      <c r="I23" s="280"/>
      <c r="J23" s="281"/>
    </row>
    <row r="24" spans="2:19" ht="13.8" thickBot="1" x14ac:dyDescent="0.3">
      <c r="B24" s="23"/>
      <c r="C24" s="21"/>
      <c r="D24" s="21"/>
      <c r="E24" s="21"/>
      <c r="F24" s="21"/>
      <c r="G24" s="21"/>
      <c r="H24" s="21"/>
      <c r="I24" s="21"/>
      <c r="J24" s="22"/>
    </row>
    <row r="25" spans="2:19" ht="16.5" customHeight="1" thickBot="1" x14ac:dyDescent="0.3">
      <c r="B25" s="241" t="s">
        <v>51</v>
      </c>
      <c r="C25" s="242"/>
      <c r="D25" s="241" t="s">
        <v>33</v>
      </c>
      <c r="E25" s="242"/>
      <c r="F25" s="242"/>
      <c r="G25" s="242"/>
      <c r="H25" s="242"/>
      <c r="I25" s="242"/>
      <c r="J25" s="242"/>
    </row>
    <row r="26" spans="2:19" ht="35.1" customHeight="1" thickBot="1" x14ac:dyDescent="0.3">
      <c r="B26" s="236" t="s">
        <v>44</v>
      </c>
      <c r="C26" s="237"/>
      <c r="D26" s="238" t="s">
        <v>88</v>
      </c>
      <c r="E26" s="239"/>
      <c r="F26" s="239"/>
      <c r="G26" s="239"/>
      <c r="H26" s="239"/>
      <c r="I26" s="239"/>
      <c r="J26" s="240"/>
    </row>
    <row r="27" spans="2:19" ht="35.1" customHeight="1" thickBot="1" x14ac:dyDescent="0.3">
      <c r="B27" s="236" t="s">
        <v>39</v>
      </c>
      <c r="C27" s="237"/>
      <c r="D27" s="238" t="s">
        <v>91</v>
      </c>
      <c r="E27" s="261"/>
      <c r="F27" s="261"/>
      <c r="G27" s="261"/>
      <c r="H27" s="261"/>
      <c r="I27" s="261"/>
      <c r="J27" s="262"/>
    </row>
    <row r="28" spans="2:19" ht="35.1" customHeight="1" thickBot="1" x14ac:dyDescent="0.3">
      <c r="B28" s="236" t="s">
        <v>80</v>
      </c>
      <c r="C28" s="237"/>
      <c r="D28" s="238" t="s">
        <v>92</v>
      </c>
      <c r="E28" s="261"/>
      <c r="F28" s="261"/>
      <c r="G28" s="261"/>
      <c r="H28" s="261"/>
      <c r="I28" s="261"/>
      <c r="J28" s="262"/>
    </row>
    <row r="29" spans="2:19" ht="35.1" customHeight="1" thickBot="1" x14ac:dyDescent="0.3">
      <c r="B29" s="266" t="s">
        <v>45</v>
      </c>
      <c r="C29" s="267"/>
      <c r="D29" s="238" t="s">
        <v>89</v>
      </c>
      <c r="E29" s="261"/>
      <c r="F29" s="261"/>
      <c r="G29" s="261"/>
      <c r="H29" s="261"/>
      <c r="I29" s="261"/>
      <c r="J29" s="262"/>
    </row>
    <row r="30" spans="2:19" ht="35.1" customHeight="1" thickBot="1" x14ac:dyDescent="0.3">
      <c r="B30" s="266" t="s">
        <v>68</v>
      </c>
      <c r="C30" s="267"/>
      <c r="D30" s="238" t="s">
        <v>93</v>
      </c>
      <c r="E30" s="261"/>
      <c r="F30" s="261"/>
      <c r="G30" s="261"/>
      <c r="H30" s="261"/>
      <c r="I30" s="261"/>
      <c r="J30" s="262"/>
    </row>
    <row r="31" spans="2:19" ht="35.1" customHeight="1" thickBot="1" x14ac:dyDescent="0.3">
      <c r="B31" s="266" t="s">
        <v>8</v>
      </c>
      <c r="C31" s="267"/>
      <c r="D31" s="238" t="s">
        <v>79</v>
      </c>
      <c r="E31" s="261"/>
      <c r="F31" s="261"/>
      <c r="G31" s="261"/>
      <c r="H31" s="261"/>
      <c r="I31" s="261"/>
      <c r="J31" s="262"/>
    </row>
    <row r="32" spans="2:19" ht="35.1" customHeight="1" x14ac:dyDescent="0.25">
      <c r="B32" s="268"/>
      <c r="C32" s="269"/>
      <c r="D32" s="270"/>
      <c r="E32" s="271"/>
      <c r="F32" s="271"/>
      <c r="G32" s="271"/>
      <c r="H32" s="271"/>
      <c r="I32" s="271"/>
      <c r="J32" s="271"/>
    </row>
  </sheetData>
  <sheetProtection selectLockedCells="1" selectUnlockedCells="1"/>
  <mergeCells count="35">
    <mergeCell ref="B32:C32"/>
    <mergeCell ref="D32:J32"/>
    <mergeCell ref="D25:J25"/>
    <mergeCell ref="B15:J15"/>
    <mergeCell ref="B16:J16"/>
    <mergeCell ref="B20:J20"/>
    <mergeCell ref="B21:J21"/>
    <mergeCell ref="B23:J23"/>
    <mergeCell ref="B29:C29"/>
    <mergeCell ref="D29:J29"/>
    <mergeCell ref="B27:C27"/>
    <mergeCell ref="D27:J27"/>
    <mergeCell ref="B31:C31"/>
    <mergeCell ref="B28:C28"/>
    <mergeCell ref="D28:J28"/>
    <mergeCell ref="D31:J31"/>
    <mergeCell ref="D30:J30"/>
    <mergeCell ref="M9:R9"/>
    <mergeCell ref="M21:S21"/>
    <mergeCell ref="B30:C30"/>
    <mergeCell ref="B13:J13"/>
    <mergeCell ref="B2:J2"/>
    <mergeCell ref="B26:C26"/>
    <mergeCell ref="D26:J26"/>
    <mergeCell ref="B25:C25"/>
    <mergeCell ref="B9:J9"/>
    <mergeCell ref="B10:J10"/>
    <mergeCell ref="B11:J11"/>
    <mergeCell ref="B12:J12"/>
    <mergeCell ref="B17:J17"/>
    <mergeCell ref="B4:J4"/>
    <mergeCell ref="B5:J5"/>
    <mergeCell ref="B6:J6"/>
    <mergeCell ref="B8:J8"/>
    <mergeCell ref="B14:J14"/>
  </mergeCells>
  <phoneticPr fontId="0" type="noConversion"/>
  <pageMargins left="0.41" right="0.26" top="0.69" bottom="0.54" header="0.5" footer="0.38"/>
  <pageSetup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W131"/>
  <sheetViews>
    <sheetView showGridLines="0" showRowColHeaders="0" zoomScale="70" zoomScaleNormal="70" workbookViewId="0">
      <selection activeCell="C1" sqref="C1"/>
    </sheetView>
  </sheetViews>
  <sheetFormatPr defaultColWidth="9.109375" defaultRowHeight="13.2" x14ac:dyDescent="0.25"/>
  <cols>
    <col min="1" max="1" width="3.33203125" style="1" customWidth="1"/>
    <col min="2" max="2" width="34.44140625" style="1" customWidth="1"/>
    <col min="3" max="3" width="13.6640625" style="2" customWidth="1"/>
    <col min="4" max="4" width="19" style="1" customWidth="1"/>
    <col min="5" max="5" width="10.88671875" style="132" customWidth="1"/>
    <col min="6" max="6" width="18.88671875" style="132" hidden="1" customWidth="1"/>
    <col min="7" max="7" width="10.44140625" style="132" hidden="1" customWidth="1"/>
    <col min="8" max="8" width="10.44140625" style="132" customWidth="1"/>
    <col min="9" max="9" width="9.109375" style="1"/>
    <col min="10" max="10" width="8.109375" style="1" customWidth="1"/>
    <col min="11" max="11" width="11.6640625" style="1" customWidth="1"/>
    <col min="12" max="12" width="6" style="1" customWidth="1"/>
    <col min="13" max="13" width="9.109375" style="1" hidden="1" customWidth="1"/>
    <col min="14" max="14" width="13.5546875" style="14" hidden="1" customWidth="1"/>
    <col min="15" max="15" width="9.109375" style="1" customWidth="1"/>
    <col min="16" max="19" width="9.109375" style="1"/>
    <col min="20" max="20" width="9.33203125" style="1" customWidth="1"/>
    <col min="21" max="21" width="5" style="1" customWidth="1"/>
    <col min="22" max="22" width="8.5546875" style="14" hidden="1" customWidth="1"/>
    <col min="23" max="23" width="15.5546875" style="14" hidden="1" customWidth="1"/>
    <col min="24" max="24" width="15" style="1" customWidth="1"/>
    <col min="25" max="16384" width="9.109375" style="1"/>
  </cols>
  <sheetData>
    <row r="1" spans="1:41" s="117" customFormat="1" x14ac:dyDescent="0.25">
      <c r="A1" s="49"/>
      <c r="B1" s="49"/>
      <c r="C1" s="118"/>
      <c r="D1" s="128"/>
      <c r="E1" s="129"/>
      <c r="F1" s="129"/>
      <c r="G1" s="129"/>
      <c r="H1" s="129"/>
      <c r="N1" s="120"/>
      <c r="V1" s="120"/>
      <c r="W1" s="120"/>
    </row>
    <row r="2" spans="1:41" s="117" customFormat="1" ht="17.399999999999999" x14ac:dyDescent="0.3">
      <c r="A2" s="49"/>
      <c r="B2" s="107" t="s">
        <v>26</v>
      </c>
      <c r="C2" s="118"/>
      <c r="D2" s="128"/>
      <c r="E2" s="129"/>
      <c r="F2" s="129"/>
      <c r="G2" s="129"/>
      <c r="H2" s="129"/>
      <c r="I2" s="119"/>
      <c r="K2" s="11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row>
    <row r="3" spans="1:41" s="117" customFormat="1" x14ac:dyDescent="0.25">
      <c r="A3" s="49"/>
      <c r="B3" s="49"/>
      <c r="C3" s="118"/>
      <c r="E3" s="129"/>
      <c r="F3" s="129"/>
      <c r="G3" s="129"/>
      <c r="H3" s="129"/>
      <c r="I3" s="119"/>
      <c r="K3" s="11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row>
    <row r="4" spans="1:41" s="117" customFormat="1" x14ac:dyDescent="0.25">
      <c r="A4" s="49"/>
      <c r="B4" s="49"/>
      <c r="C4" s="118"/>
      <c r="E4" s="129"/>
      <c r="F4" s="129"/>
      <c r="G4" s="129"/>
      <c r="H4" s="129"/>
      <c r="I4" s="119"/>
      <c r="J4" s="119"/>
      <c r="K4" s="11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row>
    <row r="5" spans="1:41" s="117" customFormat="1" ht="17.399999999999999" x14ac:dyDescent="0.3">
      <c r="A5" s="49"/>
      <c r="B5" s="107" t="s">
        <v>23</v>
      </c>
      <c r="C5" s="106"/>
      <c r="D5" s="49"/>
      <c r="E5" s="129"/>
      <c r="F5" s="129" t="s">
        <v>42</v>
      </c>
      <c r="G5" s="133">
        <v>1</v>
      </c>
      <c r="H5" s="129"/>
      <c r="I5" s="119"/>
      <c r="J5" s="119"/>
      <c r="K5" s="119"/>
      <c r="L5" s="129"/>
      <c r="M5" s="129">
        <v>5</v>
      </c>
      <c r="N5" s="129" t="s">
        <v>42</v>
      </c>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row>
    <row r="6" spans="1:41" s="117" customFormat="1" x14ac:dyDescent="0.25">
      <c r="A6" s="49"/>
      <c r="B6" s="49"/>
      <c r="C6" s="108"/>
      <c r="D6" s="49"/>
      <c r="E6" s="129"/>
      <c r="F6" s="129" t="s">
        <v>43</v>
      </c>
      <c r="G6" s="133">
        <v>2</v>
      </c>
      <c r="H6" s="129"/>
      <c r="I6" s="119"/>
      <c r="J6" s="119"/>
      <c r="K6" s="119"/>
      <c r="L6" s="129"/>
      <c r="M6" s="129">
        <v>6</v>
      </c>
      <c r="N6" s="129" t="s">
        <v>43</v>
      </c>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row>
    <row r="7" spans="1:41" s="117" customFormat="1" ht="18.75" customHeight="1" x14ac:dyDescent="0.25">
      <c r="A7" s="49"/>
      <c r="B7" s="109" t="s">
        <v>5</v>
      </c>
      <c r="C7" s="126">
        <v>49798</v>
      </c>
      <c r="D7" s="49"/>
      <c r="E7" s="129"/>
      <c r="F7" s="129" t="s">
        <v>40</v>
      </c>
      <c r="G7" s="133">
        <v>3</v>
      </c>
      <c r="H7" s="133"/>
      <c r="I7" s="119"/>
      <c r="J7" s="119"/>
      <c r="K7" s="119"/>
      <c r="L7" s="129"/>
      <c r="M7" s="129">
        <v>7</v>
      </c>
      <c r="N7" s="129" t="s">
        <v>40</v>
      </c>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row>
    <row r="8" spans="1:41" s="117" customFormat="1" ht="12.9" customHeight="1" x14ac:dyDescent="0.25">
      <c r="A8" s="49"/>
      <c r="B8" s="110"/>
      <c r="C8" s="111"/>
      <c r="D8" s="49"/>
      <c r="E8" s="129"/>
      <c r="F8" s="129" t="s">
        <v>41</v>
      </c>
      <c r="G8" s="133">
        <v>4</v>
      </c>
      <c r="H8" s="133"/>
      <c r="I8" s="119"/>
      <c r="J8" s="119"/>
      <c r="K8" s="119"/>
      <c r="L8" s="129"/>
      <c r="M8" s="129">
        <v>8</v>
      </c>
      <c r="N8" s="129" t="s">
        <v>41</v>
      </c>
      <c r="O8" s="129"/>
      <c r="P8" s="129"/>
      <c r="Q8" s="129"/>
      <c r="R8" s="129"/>
      <c r="S8" s="129"/>
      <c r="T8" s="129"/>
      <c r="U8" s="129"/>
      <c r="V8" s="129">
        <f>+V9</f>
        <v>1</v>
      </c>
      <c r="W8" s="130" t="str">
        <f>IF(ZoneNum=8,N12,IF(ZoneNum=9,N13,IF(ZoneNum=10,N14,IF(ZoneNum=11,N15,IF(ZoneNum=12,N16,IF(ZoneNum=13,N17,IF(ZoneNum=14,N18,IF(ZoneNum=15,N19,IF(ZoneNum=16,N20,N21)))))))))</f>
        <v>Oncor B</v>
      </c>
      <c r="X8" s="129"/>
      <c r="Y8" s="129"/>
      <c r="Z8" s="129"/>
      <c r="AA8" s="129"/>
      <c r="AB8" s="129"/>
      <c r="AC8" s="129"/>
      <c r="AD8" s="129"/>
      <c r="AE8" s="129"/>
      <c r="AF8" s="129"/>
      <c r="AG8" s="129"/>
      <c r="AH8" s="129"/>
      <c r="AI8" s="129"/>
      <c r="AJ8" s="129"/>
      <c r="AK8" s="129"/>
      <c r="AL8" s="129"/>
      <c r="AM8" s="129"/>
      <c r="AN8" s="129"/>
      <c r="AO8" s="129"/>
    </row>
    <row r="9" spans="1:41" s="117" customFormat="1" ht="12.9" customHeight="1" x14ac:dyDescent="0.25">
      <c r="A9" s="112"/>
      <c r="B9" s="113"/>
      <c r="C9" s="114"/>
      <c r="D9" s="49"/>
      <c r="E9" s="129"/>
      <c r="F9" s="129" t="s">
        <v>52</v>
      </c>
      <c r="G9" s="133">
        <v>5</v>
      </c>
      <c r="H9" s="133"/>
      <c r="I9" s="119"/>
      <c r="J9" s="119"/>
      <c r="K9" s="119"/>
      <c r="L9" s="129"/>
      <c r="M9" s="129">
        <v>9</v>
      </c>
      <c r="N9" s="129" t="s">
        <v>52</v>
      </c>
      <c r="O9" s="129"/>
      <c r="P9" s="129"/>
      <c r="Q9" s="129"/>
      <c r="R9" s="129"/>
      <c r="S9" s="129"/>
      <c r="T9" s="129"/>
      <c r="U9" s="129"/>
      <c r="V9" s="129">
        <v>1</v>
      </c>
      <c r="W9" s="130" t="str">
        <f>IF(ZoneNum=1,N5,IF(ZoneNum=2,N6,IF(ZoneNum=3,N7,IF(ZoneNum=4,N8,IF(ZoneNum=5,N9,IF(ZoneNum=6,N10,IF(ZoneNum=7,N11,W8)))))))</f>
        <v>AEP - TCC A</v>
      </c>
      <c r="X9" s="129"/>
      <c r="Y9" s="129"/>
      <c r="Z9" s="129"/>
      <c r="AA9" s="129"/>
      <c r="AB9" s="129"/>
      <c r="AC9" s="129"/>
      <c r="AD9" s="129"/>
      <c r="AE9" s="129"/>
      <c r="AF9" s="129"/>
      <c r="AG9" s="129"/>
      <c r="AH9" s="129"/>
      <c r="AI9" s="129"/>
      <c r="AJ9" s="129"/>
      <c r="AK9" s="129"/>
      <c r="AL9" s="129"/>
      <c r="AM9" s="129"/>
      <c r="AN9" s="129"/>
      <c r="AO9" s="129"/>
    </row>
    <row r="10" spans="1:41" s="117" customFormat="1" ht="12.6" customHeight="1" x14ac:dyDescent="0.25">
      <c r="A10" s="112"/>
      <c r="B10" s="113"/>
      <c r="C10" s="114"/>
      <c r="D10" s="49"/>
      <c r="E10" s="129"/>
      <c r="F10" s="129" t="s">
        <v>53</v>
      </c>
      <c r="G10" s="133">
        <v>6</v>
      </c>
      <c r="H10" s="133"/>
      <c r="I10" s="119"/>
      <c r="J10" s="119"/>
      <c r="K10" s="119"/>
      <c r="L10" s="129"/>
      <c r="M10" s="129">
        <v>10</v>
      </c>
      <c r="N10" s="129" t="s">
        <v>53</v>
      </c>
      <c r="O10" s="129"/>
      <c r="P10" s="129"/>
      <c r="Q10" s="129"/>
      <c r="R10" s="129"/>
      <c r="S10" s="129"/>
      <c r="T10" s="129"/>
      <c r="U10" s="129"/>
      <c r="V10" s="129"/>
      <c r="W10" s="130"/>
      <c r="X10" s="129"/>
      <c r="Y10" s="129"/>
      <c r="Z10" s="129"/>
      <c r="AA10" s="129"/>
      <c r="AB10" s="129"/>
      <c r="AC10" s="129"/>
      <c r="AD10" s="129"/>
      <c r="AE10" s="129"/>
      <c r="AF10" s="129"/>
      <c r="AG10" s="129"/>
      <c r="AH10" s="129"/>
      <c r="AI10" s="129"/>
      <c r="AJ10" s="129"/>
      <c r="AK10" s="129"/>
      <c r="AL10" s="129"/>
      <c r="AM10" s="129"/>
      <c r="AN10" s="129"/>
      <c r="AO10" s="129"/>
    </row>
    <row r="11" spans="1:41" s="117" customFormat="1" ht="18" customHeight="1" x14ac:dyDescent="0.3">
      <c r="A11" s="115"/>
      <c r="B11" s="107" t="s">
        <v>27</v>
      </c>
      <c r="C11" s="106"/>
      <c r="D11" s="49"/>
      <c r="E11" s="129"/>
      <c r="F11" s="129" t="s">
        <v>83</v>
      </c>
      <c r="G11" s="133">
        <v>7</v>
      </c>
      <c r="M11" s="117">
        <v>11</v>
      </c>
      <c r="N11" s="129" t="s">
        <v>83</v>
      </c>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row>
    <row r="12" spans="1:41" s="117" customFormat="1" ht="18" customHeight="1" x14ac:dyDescent="0.25">
      <c r="A12" s="115"/>
      <c r="B12" s="49"/>
      <c r="C12" s="108"/>
      <c r="D12" s="49"/>
      <c r="E12" s="129"/>
      <c r="F12" s="129" t="s">
        <v>84</v>
      </c>
      <c r="G12" s="133">
        <v>8</v>
      </c>
      <c r="M12" s="117">
        <v>12</v>
      </c>
      <c r="N12" s="129" t="s">
        <v>84</v>
      </c>
      <c r="O12" s="129"/>
      <c r="P12" s="129"/>
      <c r="Q12" s="129"/>
      <c r="R12" s="129"/>
      <c r="S12" s="129"/>
      <c r="T12" s="129"/>
      <c r="U12" s="129"/>
      <c r="V12" s="129"/>
      <c r="W12" s="130"/>
      <c r="X12" s="129"/>
      <c r="Y12" s="129"/>
      <c r="Z12" s="129"/>
      <c r="AA12" s="129"/>
      <c r="AB12" s="129"/>
      <c r="AC12" s="129"/>
      <c r="AD12" s="129"/>
      <c r="AE12" s="129"/>
      <c r="AF12" s="129"/>
      <c r="AG12" s="129"/>
      <c r="AH12" s="129"/>
      <c r="AI12" s="129"/>
      <c r="AJ12" s="129"/>
      <c r="AK12" s="129"/>
      <c r="AL12" s="129"/>
      <c r="AM12" s="129"/>
      <c r="AN12" s="129"/>
      <c r="AO12" s="129"/>
    </row>
    <row r="13" spans="1:41" s="117" customFormat="1" ht="18" customHeight="1" x14ac:dyDescent="0.25">
      <c r="A13" s="115"/>
      <c r="B13" s="109" t="str">
        <f>+W9</f>
        <v>AEP - TCC A</v>
      </c>
      <c r="C13" s="24">
        <f>+'Calculations for Graph'!G34</f>
        <v>4.9376704135306579E-2</v>
      </c>
      <c r="D13" s="49"/>
      <c r="E13" s="129"/>
      <c r="F13" s="129" t="s">
        <v>55</v>
      </c>
      <c r="G13" s="133">
        <v>9</v>
      </c>
      <c r="H13" s="133"/>
      <c r="I13" s="119"/>
      <c r="J13" s="119"/>
      <c r="K13" s="119"/>
      <c r="L13" s="129"/>
      <c r="M13" s="129">
        <v>13</v>
      </c>
      <c r="N13" s="129" t="s">
        <v>55</v>
      </c>
      <c r="O13" s="129"/>
      <c r="P13" s="129"/>
      <c r="Q13" s="129"/>
      <c r="R13" s="129"/>
      <c r="S13" s="129"/>
      <c r="T13" s="129"/>
      <c r="U13" s="129"/>
      <c r="V13" s="129"/>
      <c r="W13" s="130"/>
      <c r="X13" s="129"/>
      <c r="Y13" s="129"/>
      <c r="Z13" s="129"/>
      <c r="AA13" s="129"/>
      <c r="AB13" s="129"/>
      <c r="AC13" s="129"/>
      <c r="AD13" s="129"/>
      <c r="AE13" s="129"/>
      <c r="AF13" s="129"/>
      <c r="AG13" s="129"/>
      <c r="AH13" s="129"/>
      <c r="AI13" s="129"/>
      <c r="AJ13" s="129"/>
      <c r="AK13" s="129"/>
      <c r="AL13" s="129"/>
      <c r="AM13" s="129"/>
      <c r="AN13" s="129"/>
      <c r="AO13" s="129"/>
    </row>
    <row r="14" spans="1:41" s="117" customFormat="1" ht="18" customHeight="1" x14ac:dyDescent="0.25">
      <c r="A14" s="115"/>
      <c r="B14" s="110"/>
      <c r="C14" s="50"/>
      <c r="D14" s="49"/>
      <c r="E14" s="129"/>
      <c r="F14" s="129" t="s">
        <v>54</v>
      </c>
      <c r="G14" s="133">
        <v>10</v>
      </c>
      <c r="H14" s="133"/>
      <c r="I14" s="119"/>
      <c r="J14" s="119"/>
      <c r="K14" s="119"/>
      <c r="L14" s="129"/>
      <c r="M14" s="129">
        <v>14</v>
      </c>
      <c r="N14" s="129" t="s">
        <v>54</v>
      </c>
      <c r="O14" s="129"/>
      <c r="P14" s="129"/>
      <c r="Q14" s="129"/>
      <c r="R14" s="129"/>
      <c r="S14" s="129"/>
      <c r="T14" s="129"/>
      <c r="U14" s="129"/>
      <c r="V14" s="129"/>
      <c r="W14" s="130"/>
      <c r="X14" s="129"/>
      <c r="Y14" s="129"/>
      <c r="Z14" s="129"/>
      <c r="AA14" s="129"/>
      <c r="AB14" s="129"/>
      <c r="AC14" s="129"/>
      <c r="AD14" s="129"/>
      <c r="AE14" s="129"/>
      <c r="AF14" s="129"/>
      <c r="AG14" s="129"/>
      <c r="AH14" s="129"/>
      <c r="AI14" s="129"/>
      <c r="AJ14" s="129"/>
      <c r="AK14" s="129"/>
      <c r="AL14" s="129"/>
      <c r="AM14" s="129"/>
      <c r="AN14" s="129"/>
      <c r="AO14" s="129"/>
    </row>
    <row r="15" spans="1:41" s="117" customFormat="1" ht="18" customHeight="1" x14ac:dyDescent="0.25">
      <c r="A15" s="115"/>
      <c r="B15" s="110"/>
      <c r="C15" s="50"/>
      <c r="D15" s="49"/>
      <c r="E15" s="129"/>
      <c r="F15" s="129" t="s">
        <v>0</v>
      </c>
      <c r="G15" s="133">
        <v>11</v>
      </c>
      <c r="H15" s="133"/>
      <c r="I15" s="119"/>
      <c r="J15" s="119"/>
      <c r="K15" s="119"/>
      <c r="L15" s="129"/>
      <c r="M15" s="129">
        <v>15</v>
      </c>
      <c r="N15" s="129" t="s">
        <v>0</v>
      </c>
      <c r="O15" s="129"/>
      <c r="P15" s="129"/>
      <c r="Q15" s="129"/>
      <c r="R15" s="129"/>
      <c r="S15" s="129"/>
      <c r="T15" s="129"/>
      <c r="U15" s="129"/>
      <c r="V15" s="129"/>
      <c r="W15" s="130"/>
      <c r="X15" s="129"/>
      <c r="Y15" s="129"/>
      <c r="Z15" s="129"/>
      <c r="AA15" s="129"/>
      <c r="AB15" s="129"/>
      <c r="AC15" s="129"/>
      <c r="AD15" s="129"/>
      <c r="AE15" s="129"/>
      <c r="AF15" s="129"/>
      <c r="AG15" s="129"/>
      <c r="AH15" s="129"/>
      <c r="AI15" s="129"/>
      <c r="AJ15" s="129"/>
      <c r="AK15" s="129"/>
      <c r="AL15" s="129"/>
      <c r="AM15" s="129"/>
      <c r="AN15" s="129"/>
      <c r="AO15" s="129"/>
    </row>
    <row r="16" spans="1:41" s="117" customFormat="1" ht="18" customHeight="1" x14ac:dyDescent="0.25">
      <c r="A16" s="115"/>
      <c r="B16" s="110"/>
      <c r="C16" s="50"/>
      <c r="D16" s="49"/>
      <c r="E16" s="129"/>
      <c r="F16" s="129" t="s">
        <v>1</v>
      </c>
      <c r="G16" s="133">
        <v>12</v>
      </c>
      <c r="H16" s="133"/>
      <c r="I16" s="119"/>
      <c r="J16" s="119"/>
      <c r="K16" s="119"/>
      <c r="L16" s="129"/>
      <c r="M16" s="129">
        <v>16</v>
      </c>
      <c r="N16" s="129" t="s">
        <v>1</v>
      </c>
      <c r="O16" s="129"/>
      <c r="P16" s="129"/>
      <c r="Q16" s="129"/>
      <c r="R16" s="129"/>
      <c r="S16" s="129"/>
      <c r="T16" s="129"/>
      <c r="U16" s="129"/>
      <c r="V16" s="129"/>
      <c r="W16" s="130"/>
      <c r="X16" s="129"/>
      <c r="Y16" s="129"/>
      <c r="Z16" s="129"/>
      <c r="AA16" s="129"/>
      <c r="AB16" s="129"/>
      <c r="AC16" s="129"/>
      <c r="AD16" s="129"/>
      <c r="AE16" s="129"/>
      <c r="AF16" s="129"/>
      <c r="AG16" s="129"/>
      <c r="AH16" s="129"/>
      <c r="AI16" s="129"/>
      <c r="AJ16" s="129"/>
      <c r="AK16" s="129"/>
      <c r="AL16" s="129"/>
      <c r="AM16" s="129"/>
      <c r="AN16" s="129"/>
      <c r="AO16" s="129"/>
    </row>
    <row r="17" spans="1:49" s="117" customFormat="1" ht="18" customHeight="1" x14ac:dyDescent="0.25">
      <c r="A17" s="115"/>
      <c r="B17" s="116"/>
      <c r="C17" s="114"/>
      <c r="D17" s="49"/>
      <c r="E17" s="129"/>
      <c r="F17" s="129" t="s">
        <v>2</v>
      </c>
      <c r="G17" s="133">
        <v>13</v>
      </c>
      <c r="H17" s="133"/>
      <c r="I17" s="119"/>
      <c r="J17" s="119"/>
      <c r="K17" s="119"/>
      <c r="L17" s="129"/>
      <c r="M17" s="129">
        <v>17</v>
      </c>
      <c r="N17" s="129" t="s">
        <v>2</v>
      </c>
      <c r="O17" s="129"/>
      <c r="P17" s="130"/>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row>
    <row r="18" spans="1:49" s="117" customFormat="1" ht="18" customHeight="1" x14ac:dyDescent="0.25">
      <c r="A18" s="115"/>
      <c r="B18" s="116"/>
      <c r="C18" s="114"/>
      <c r="D18" s="49"/>
      <c r="E18" s="129"/>
      <c r="F18" s="129" t="s">
        <v>3</v>
      </c>
      <c r="G18" s="133">
        <v>14</v>
      </c>
      <c r="H18" s="133"/>
      <c r="I18" s="119"/>
      <c r="J18" s="119"/>
      <c r="K18" s="119"/>
      <c r="L18" s="129"/>
      <c r="M18" s="129">
        <v>18</v>
      </c>
      <c r="N18" s="129" t="s">
        <v>3</v>
      </c>
      <c r="O18" s="129"/>
      <c r="P18" s="130"/>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row>
    <row r="19" spans="1:49" s="117" customFormat="1" ht="18" customHeight="1" x14ac:dyDescent="0.3">
      <c r="A19" s="115"/>
      <c r="B19" s="107" t="s">
        <v>25</v>
      </c>
      <c r="C19" s="114"/>
      <c r="D19" s="49"/>
      <c r="E19" s="129"/>
      <c r="F19" s="131" t="s">
        <v>4</v>
      </c>
      <c r="G19" s="133">
        <v>15</v>
      </c>
      <c r="H19" s="133"/>
      <c r="I19" s="119"/>
      <c r="J19" s="119"/>
      <c r="K19" s="119"/>
      <c r="L19" s="129"/>
      <c r="M19" s="129">
        <v>19</v>
      </c>
      <c r="N19" s="131" t="s">
        <v>4</v>
      </c>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row>
    <row r="20" spans="1:49" s="117" customFormat="1" ht="18" customHeight="1" x14ac:dyDescent="0.25">
      <c r="A20" s="115"/>
      <c r="B20" s="116"/>
      <c r="C20" s="114"/>
      <c r="D20" s="49"/>
      <c r="E20" s="129"/>
      <c r="F20" s="131" t="s">
        <v>69</v>
      </c>
      <c r="G20" s="133">
        <v>16</v>
      </c>
      <c r="H20" s="133"/>
      <c r="I20" s="119"/>
      <c r="J20" s="119"/>
      <c r="K20" s="119"/>
      <c r="L20" s="129"/>
      <c r="M20" s="129">
        <v>20</v>
      </c>
      <c r="N20" s="131" t="s">
        <v>69</v>
      </c>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row>
    <row r="21" spans="1:49" ht="18" customHeight="1" x14ac:dyDescent="0.25">
      <c r="A21" s="115"/>
      <c r="B21" s="109" t="str">
        <f>F5</f>
        <v>AEP - TCC A</v>
      </c>
      <c r="C21" s="24">
        <f>+'Calculations for Graph'!H34</f>
        <v>4.9376704135306579E-2</v>
      </c>
      <c r="D21" s="49"/>
      <c r="E21" s="131"/>
      <c r="F21" s="131" t="s">
        <v>70</v>
      </c>
      <c r="G21" s="134">
        <v>17</v>
      </c>
      <c r="H21" s="133"/>
      <c r="I21" s="119"/>
      <c r="J21" s="119"/>
      <c r="K21" s="119"/>
      <c r="L21" s="129"/>
      <c r="M21" s="129">
        <v>21</v>
      </c>
      <c r="N21" s="131" t="s">
        <v>70</v>
      </c>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49"/>
      <c r="AQ21" s="49"/>
      <c r="AR21" s="49"/>
      <c r="AS21" s="49"/>
      <c r="AT21" s="49"/>
      <c r="AU21" s="49"/>
      <c r="AV21" s="49"/>
      <c r="AW21" s="49"/>
    </row>
    <row r="22" spans="1:49" ht="18" customHeight="1" x14ac:dyDescent="0.25">
      <c r="A22" s="115"/>
      <c r="B22" s="109" t="str">
        <f t="shared" ref="B22:B26" si="0">F6</f>
        <v>AEP - TCC B</v>
      </c>
      <c r="C22" s="24">
        <f>+'Calculations for Graph'!I34</f>
        <v>1.9665819754991321E-2</v>
      </c>
      <c r="D22" s="49"/>
      <c r="E22" s="131"/>
      <c r="F22" s="129"/>
      <c r="G22" s="163"/>
      <c r="H22" s="134"/>
      <c r="I22" s="124"/>
      <c r="J22" s="124"/>
      <c r="K22" s="124"/>
      <c r="L22" s="131"/>
      <c r="M22" s="131"/>
      <c r="N22" s="129"/>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49"/>
      <c r="AQ22" s="49"/>
      <c r="AR22" s="49"/>
      <c r="AS22" s="49"/>
      <c r="AT22" s="49"/>
      <c r="AU22" s="49"/>
      <c r="AV22" s="49"/>
      <c r="AW22" s="49"/>
    </row>
    <row r="23" spans="1:49" ht="18" customHeight="1" x14ac:dyDescent="0.25">
      <c r="A23" s="115"/>
      <c r="B23" s="109" t="str">
        <f t="shared" si="0"/>
        <v>AEP - TNC A</v>
      </c>
      <c r="C23" s="24">
        <f>+'Calculations for Graph'!J34</f>
        <v>6.1782894518760685E-2</v>
      </c>
      <c r="D23" s="49"/>
      <c r="E23" s="131"/>
      <c r="F23" s="131"/>
      <c r="G23" s="163"/>
      <c r="H23" s="134"/>
      <c r="I23" s="124"/>
      <c r="J23" s="124"/>
      <c r="K23" s="124"/>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49"/>
      <c r="AQ23" s="49"/>
      <c r="AR23" s="49"/>
      <c r="AS23" s="49"/>
      <c r="AT23" s="49"/>
      <c r="AU23" s="49"/>
      <c r="AV23" s="49"/>
      <c r="AW23" s="49"/>
    </row>
    <row r="24" spans="1:49" ht="18" customHeight="1" x14ac:dyDescent="0.25">
      <c r="A24" s="115"/>
      <c r="B24" s="109" t="str">
        <f t="shared" si="0"/>
        <v>AEP - TNC B</v>
      </c>
      <c r="C24" s="24">
        <f>+'Calculations for Graph'!K34</f>
        <v>2.0988402910988371E-2</v>
      </c>
      <c r="D24" s="49"/>
      <c r="E24" s="131"/>
      <c r="F24" s="131"/>
      <c r="G24" s="134"/>
      <c r="H24" s="134"/>
      <c r="I24" s="124"/>
      <c r="J24" s="124"/>
      <c r="K24" s="124"/>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49"/>
      <c r="AQ24" s="49"/>
      <c r="AR24" s="49"/>
      <c r="AS24" s="49"/>
      <c r="AT24" s="49"/>
      <c r="AU24" s="49"/>
      <c r="AV24" s="49"/>
      <c r="AW24" s="49"/>
    </row>
    <row r="25" spans="1:49" ht="18" customHeight="1" x14ac:dyDescent="0.25">
      <c r="A25" s="115"/>
      <c r="B25" s="109" t="str">
        <f t="shared" si="0"/>
        <v>CenterPoint D</v>
      </c>
      <c r="C25" s="24">
        <f>+'Calculations for Graph'!L34</f>
        <v>4.0809417019355795E-2</v>
      </c>
      <c r="D25" s="49"/>
      <c r="E25" s="131"/>
      <c r="F25" s="131"/>
      <c r="G25" s="134"/>
      <c r="H25" s="134"/>
      <c r="I25" s="124"/>
      <c r="J25" s="124"/>
      <c r="K25" s="124"/>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c r="AL25" s="131"/>
      <c r="AM25" s="131"/>
      <c r="AN25" s="131"/>
      <c r="AO25" s="131"/>
      <c r="AP25" s="49"/>
      <c r="AQ25" s="49"/>
      <c r="AR25" s="49"/>
      <c r="AS25" s="49"/>
      <c r="AT25" s="49"/>
      <c r="AU25" s="49"/>
      <c r="AV25" s="49"/>
      <c r="AW25" s="49"/>
    </row>
    <row r="26" spans="1:49" ht="18" customHeight="1" x14ac:dyDescent="0.25">
      <c r="A26" s="115"/>
      <c r="B26" s="109" t="str">
        <f t="shared" si="0"/>
        <v>CenterPoint E</v>
      </c>
      <c r="C26" s="24">
        <f>+'Calculations for Graph'!M34</f>
        <v>1.2636569315715915E-2</v>
      </c>
      <c r="D26" s="49"/>
      <c r="E26" s="131"/>
      <c r="F26" s="131"/>
      <c r="G26" s="134"/>
      <c r="H26" s="134"/>
      <c r="I26" s="124"/>
      <c r="J26" s="124"/>
      <c r="K26" s="124"/>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49"/>
      <c r="AQ26" s="49"/>
      <c r="AR26" s="49"/>
      <c r="AS26" s="49"/>
      <c r="AT26" s="49"/>
      <c r="AU26" s="49"/>
      <c r="AV26" s="49"/>
      <c r="AW26" s="49"/>
    </row>
    <row r="27" spans="1:49" ht="18" customHeight="1" x14ac:dyDescent="0.25">
      <c r="A27" s="115"/>
      <c r="B27" s="109" t="s">
        <v>83</v>
      </c>
      <c r="C27" s="24">
        <f>+'Calculations for Graph'!N34</f>
        <v>6.3198658078715095E-2</v>
      </c>
      <c r="D27" s="49"/>
      <c r="E27" s="131"/>
      <c r="F27" s="131"/>
      <c r="G27" s="134"/>
      <c r="H27" s="134"/>
      <c r="I27" s="124"/>
      <c r="J27" s="124"/>
      <c r="K27" s="124"/>
      <c r="L27" s="131"/>
      <c r="M27" s="131"/>
      <c r="N27" s="131"/>
      <c r="O27" s="131"/>
      <c r="P27" s="131"/>
      <c r="Q27" s="131"/>
      <c r="R27" s="131"/>
      <c r="S27" s="131"/>
      <c r="T27" s="131"/>
      <c r="U27" s="131"/>
      <c r="V27" s="131"/>
      <c r="W27" s="131"/>
      <c r="X27" s="131"/>
      <c r="Y27" s="131"/>
      <c r="Z27" s="131"/>
      <c r="AA27" s="131"/>
      <c r="AB27" s="131"/>
      <c r="AC27" s="131"/>
      <c r="AD27" s="131"/>
      <c r="AE27" s="131"/>
      <c r="AF27" s="131"/>
      <c r="AG27" s="131"/>
      <c r="AH27" s="131"/>
      <c r="AI27" s="131"/>
      <c r="AJ27" s="131"/>
      <c r="AK27" s="131"/>
      <c r="AL27" s="131"/>
      <c r="AM27" s="131"/>
      <c r="AN27" s="131"/>
      <c r="AO27" s="131"/>
      <c r="AP27" s="49"/>
      <c r="AQ27" s="49"/>
      <c r="AR27" s="49"/>
      <c r="AS27" s="49"/>
      <c r="AT27" s="49"/>
      <c r="AU27" s="49"/>
      <c r="AV27" s="49"/>
      <c r="AW27" s="49"/>
    </row>
    <row r="28" spans="1:49" ht="18" customHeight="1" x14ac:dyDescent="0.25">
      <c r="A28" s="115"/>
      <c r="B28" s="109" t="s">
        <v>84</v>
      </c>
      <c r="C28" s="24">
        <f>+'Calculations for Graph'!O34</f>
        <v>6.8224821599451133E-2</v>
      </c>
      <c r="D28" s="49"/>
      <c r="E28" s="131"/>
      <c r="F28" s="131"/>
      <c r="G28" s="134"/>
      <c r="H28" s="134"/>
      <c r="I28" s="124"/>
      <c r="J28" s="124"/>
      <c r="K28" s="124"/>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49"/>
      <c r="AQ28" s="49"/>
      <c r="AR28" s="49"/>
      <c r="AS28" s="49"/>
      <c r="AT28" s="49"/>
      <c r="AU28" s="49"/>
      <c r="AV28" s="49"/>
      <c r="AW28" s="49"/>
    </row>
    <row r="29" spans="1:49" ht="18" customHeight="1" x14ac:dyDescent="0.25">
      <c r="A29" s="115"/>
      <c r="B29" s="109" t="str">
        <f t="shared" ref="B29:B37" si="1">F13</f>
        <v>Nueces EC A</v>
      </c>
      <c r="C29" s="24">
        <f>+'Calculations for Graph'!P34</f>
        <v>2.1586638816463815E-2</v>
      </c>
      <c r="D29" s="49"/>
      <c r="E29" s="131"/>
      <c r="F29" s="131"/>
      <c r="G29" s="134"/>
      <c r="H29" s="134"/>
      <c r="I29" s="124"/>
      <c r="J29" s="124"/>
      <c r="K29" s="124"/>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31"/>
      <c r="AL29" s="131"/>
      <c r="AM29" s="131"/>
      <c r="AN29" s="131"/>
      <c r="AO29" s="131"/>
      <c r="AP29" s="49"/>
      <c r="AQ29" s="49"/>
      <c r="AR29" s="49"/>
      <c r="AS29" s="49"/>
      <c r="AT29" s="49"/>
      <c r="AU29" s="49"/>
      <c r="AV29" s="49"/>
      <c r="AW29" s="49"/>
    </row>
    <row r="30" spans="1:49" ht="18" customHeight="1" x14ac:dyDescent="0.25">
      <c r="A30" s="49"/>
      <c r="B30" s="109" t="str">
        <f t="shared" si="1"/>
        <v>Nueces EC B</v>
      </c>
      <c r="C30" s="24">
        <f>+'Calculations for Graph'!Q34</f>
        <v>5.088464953765863E-2</v>
      </c>
      <c r="D30" s="49"/>
      <c r="E30" s="131"/>
      <c r="F30" s="131"/>
      <c r="G30" s="134"/>
      <c r="H30" s="131"/>
      <c r="I30" s="124"/>
      <c r="J30" s="124"/>
      <c r="K30" s="124"/>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1"/>
      <c r="AL30" s="131"/>
      <c r="AM30" s="131"/>
      <c r="AN30" s="131"/>
      <c r="AO30" s="131"/>
      <c r="AP30" s="49"/>
      <c r="AQ30" s="49"/>
      <c r="AR30" s="49"/>
      <c r="AS30" s="49"/>
      <c r="AT30" s="49"/>
      <c r="AU30" s="49"/>
      <c r="AV30" s="49"/>
      <c r="AW30" s="49"/>
    </row>
    <row r="31" spans="1:49" ht="18" customHeight="1" x14ac:dyDescent="0.25">
      <c r="A31" s="49"/>
      <c r="B31" s="109" t="str">
        <f t="shared" si="1"/>
        <v>TNMP A</v>
      </c>
      <c r="C31" s="24">
        <f>+'Calculations for Graph'!R34</f>
        <v>3.6259333820134659E-2</v>
      </c>
      <c r="D31" s="49"/>
      <c r="E31" s="131"/>
      <c r="F31" s="131"/>
      <c r="G31" s="134"/>
      <c r="H31" s="131"/>
      <c r="I31" s="124"/>
      <c r="J31" s="124"/>
      <c r="K31" s="124"/>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1"/>
      <c r="AL31" s="131"/>
      <c r="AM31" s="131"/>
      <c r="AN31" s="131"/>
      <c r="AO31" s="131"/>
      <c r="AP31" s="49"/>
      <c r="AQ31" s="49"/>
      <c r="AR31" s="49"/>
      <c r="AS31" s="49"/>
      <c r="AT31" s="49"/>
      <c r="AU31" s="49"/>
      <c r="AV31" s="49"/>
      <c r="AW31" s="49"/>
    </row>
    <row r="32" spans="1:49" ht="18" customHeight="1" x14ac:dyDescent="0.25">
      <c r="A32" s="49"/>
      <c r="B32" s="109" t="str">
        <f t="shared" si="1"/>
        <v>TNMP B</v>
      </c>
      <c r="C32" s="24">
        <f>+'Calculations for Graph'!S34</f>
        <v>4.9811990314443652E-2</v>
      </c>
      <c r="D32" s="49"/>
      <c r="E32" s="131"/>
      <c r="F32" s="131"/>
      <c r="G32" s="134"/>
      <c r="H32" s="131"/>
      <c r="I32" s="124"/>
      <c r="J32" s="124"/>
      <c r="K32" s="124"/>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1"/>
      <c r="AL32" s="131"/>
      <c r="AM32" s="131"/>
      <c r="AN32" s="131"/>
      <c r="AO32" s="131"/>
      <c r="AP32" s="49"/>
      <c r="AQ32" s="49"/>
      <c r="AR32" s="49"/>
      <c r="AS32" s="49"/>
      <c r="AT32" s="49"/>
      <c r="AU32" s="49"/>
      <c r="AV32" s="49"/>
      <c r="AW32" s="49"/>
    </row>
    <row r="33" spans="1:49" ht="18" customHeight="1" x14ac:dyDescent="0.25">
      <c r="A33" s="49"/>
      <c r="B33" s="109" t="str">
        <f t="shared" si="1"/>
        <v>TNMP C</v>
      </c>
      <c r="C33" s="24">
        <f>+'Calculations for Graph'!T34</f>
        <v>3.9452123384737137E-2</v>
      </c>
      <c r="D33" s="49"/>
      <c r="E33" s="131"/>
      <c r="F33" s="131"/>
      <c r="G33" s="134"/>
      <c r="H33" s="131"/>
      <c r="I33" s="124"/>
      <c r="J33" s="124"/>
      <c r="K33" s="124"/>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1"/>
      <c r="AL33" s="131"/>
      <c r="AM33" s="131"/>
      <c r="AN33" s="131"/>
      <c r="AO33" s="131"/>
      <c r="AP33" s="49"/>
      <c r="AQ33" s="49"/>
      <c r="AR33" s="49"/>
      <c r="AS33" s="49"/>
      <c r="AT33" s="49"/>
      <c r="AU33" s="49"/>
      <c r="AV33" s="49"/>
      <c r="AW33" s="49"/>
    </row>
    <row r="34" spans="1:49" ht="18" customHeight="1" x14ac:dyDescent="0.25">
      <c r="A34" s="49"/>
      <c r="B34" s="109" t="str">
        <f t="shared" si="1"/>
        <v>TNMP D</v>
      </c>
      <c r="C34" s="24">
        <f>+'Calculations for Graph'!U34</f>
        <v>7.1296623722878177E-2</v>
      </c>
      <c r="D34" s="49"/>
      <c r="E34" s="131"/>
      <c r="F34" s="131"/>
      <c r="G34" s="134"/>
      <c r="H34" s="131"/>
      <c r="I34" s="124"/>
      <c r="J34" s="124"/>
      <c r="K34" s="124"/>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c r="AO34" s="131"/>
      <c r="AP34" s="49"/>
      <c r="AQ34" s="49"/>
      <c r="AR34" s="49"/>
      <c r="AS34" s="49"/>
      <c r="AT34" s="49"/>
      <c r="AU34" s="49"/>
      <c r="AV34" s="49"/>
      <c r="AW34" s="49"/>
    </row>
    <row r="35" spans="1:49" ht="18" customHeight="1" x14ac:dyDescent="0.25">
      <c r="A35" s="49"/>
      <c r="B35" s="109" t="str">
        <f t="shared" si="1"/>
        <v>TNMP E</v>
      </c>
      <c r="C35" s="24">
        <f>+'Calculations for Graph'!V34</f>
        <v>4.0916048109016556E-2</v>
      </c>
      <c r="D35" s="49"/>
      <c r="E35" s="131"/>
      <c r="F35" s="131"/>
      <c r="G35" s="134"/>
      <c r="H35" s="131"/>
      <c r="I35" s="124"/>
      <c r="J35" s="124"/>
      <c r="K35" s="124"/>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49"/>
      <c r="AQ35" s="49"/>
      <c r="AR35" s="49"/>
      <c r="AS35" s="49"/>
      <c r="AT35" s="49"/>
      <c r="AU35" s="49"/>
      <c r="AV35" s="49"/>
      <c r="AW35" s="49"/>
    </row>
    <row r="36" spans="1:49" ht="18" customHeight="1" x14ac:dyDescent="0.25">
      <c r="A36" s="49"/>
      <c r="B36" s="109" t="str">
        <f t="shared" si="1"/>
        <v>Oncor A</v>
      </c>
      <c r="C36" s="24">
        <f>+'Calculations for Graph'!W34</f>
        <v>3.5006721824447029E-2</v>
      </c>
      <c r="D36" s="49"/>
      <c r="E36" s="131"/>
      <c r="F36" s="131"/>
      <c r="G36" s="134"/>
      <c r="H36" s="131"/>
      <c r="I36" s="49"/>
      <c r="J36" s="49"/>
      <c r="K36" s="49"/>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49"/>
      <c r="AQ36" s="49"/>
      <c r="AR36" s="49"/>
      <c r="AS36" s="49"/>
      <c r="AT36" s="49"/>
      <c r="AU36" s="49"/>
      <c r="AV36" s="49"/>
      <c r="AW36" s="49"/>
    </row>
    <row r="37" spans="1:49" ht="18" customHeight="1" x14ac:dyDescent="0.25">
      <c r="A37" s="49"/>
      <c r="B37" s="109" t="str">
        <f t="shared" si="1"/>
        <v>Oncor B</v>
      </c>
      <c r="C37" s="24">
        <f>+'Calculations for Graph'!X34</f>
        <v>1.587740240880444E-2</v>
      </c>
      <c r="D37" s="49"/>
      <c r="E37" s="131"/>
      <c r="F37" s="131"/>
      <c r="G37" s="131"/>
      <c r="H37" s="131"/>
      <c r="I37" s="49"/>
      <c r="J37" s="49"/>
      <c r="K37" s="49"/>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49"/>
      <c r="AQ37" s="49"/>
      <c r="AR37" s="49"/>
      <c r="AS37" s="49"/>
      <c r="AT37" s="49"/>
      <c r="AU37" s="49"/>
      <c r="AV37" s="49"/>
      <c r="AW37" s="49"/>
    </row>
    <row r="38" spans="1:49" ht="18" customHeight="1" x14ac:dyDescent="0.25">
      <c r="A38" s="49"/>
      <c r="B38" s="180"/>
      <c r="C38" s="181"/>
      <c r="D38" s="49"/>
      <c r="E38" s="131"/>
      <c r="F38" s="131"/>
      <c r="G38" s="131"/>
      <c r="H38" s="131"/>
      <c r="I38" s="49"/>
      <c r="J38" s="49"/>
      <c r="K38" s="49"/>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c r="AO38" s="131"/>
      <c r="AP38" s="49"/>
      <c r="AQ38" s="49"/>
      <c r="AR38" s="49"/>
      <c r="AS38" s="49"/>
      <c r="AT38" s="49"/>
      <c r="AU38" s="49"/>
      <c r="AV38" s="49"/>
      <c r="AW38" s="49"/>
    </row>
    <row r="39" spans="1:49" ht="18" customHeight="1" x14ac:dyDescent="0.25">
      <c r="A39" s="49"/>
      <c r="B39" s="110"/>
      <c r="C39" s="182"/>
      <c r="D39" s="49"/>
      <c r="E39" s="131"/>
      <c r="F39" s="131"/>
      <c r="G39" s="131"/>
      <c r="H39" s="131"/>
      <c r="I39" s="49"/>
      <c r="J39" s="49"/>
      <c r="K39" s="49"/>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c r="AO39" s="131"/>
      <c r="AP39" s="49"/>
      <c r="AQ39" s="49"/>
      <c r="AR39" s="49"/>
      <c r="AS39" s="49"/>
      <c r="AT39" s="49"/>
      <c r="AU39" s="49"/>
      <c r="AV39" s="49"/>
      <c r="AW39" s="49"/>
    </row>
    <row r="40" spans="1:49" ht="18" customHeight="1" x14ac:dyDescent="0.25">
      <c r="A40" s="49"/>
      <c r="B40" s="110"/>
      <c r="C40" s="182"/>
      <c r="D40" s="49"/>
      <c r="E40" s="131"/>
      <c r="F40" s="131"/>
      <c r="G40" s="131"/>
      <c r="H40" s="131"/>
      <c r="I40" s="49"/>
      <c r="J40" s="49"/>
      <c r="K40" s="49"/>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c r="AL40" s="131"/>
      <c r="AM40" s="131"/>
      <c r="AN40" s="131"/>
      <c r="AO40" s="131"/>
      <c r="AP40" s="49"/>
      <c r="AQ40" s="49"/>
      <c r="AR40" s="49"/>
      <c r="AS40" s="49"/>
      <c r="AT40" s="49"/>
      <c r="AU40" s="49"/>
      <c r="AV40" s="49"/>
      <c r="AW40" s="49"/>
    </row>
    <row r="41" spans="1:49" ht="18" customHeight="1" x14ac:dyDescent="0.25">
      <c r="A41" s="49"/>
      <c r="B41" s="110"/>
      <c r="C41" s="182"/>
      <c r="D41" s="49"/>
      <c r="E41" s="131"/>
      <c r="F41" s="131"/>
      <c r="G41" s="131"/>
      <c r="H41" s="131"/>
      <c r="I41" s="49"/>
      <c r="J41" s="49"/>
      <c r="K41" s="49"/>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1"/>
      <c r="AL41" s="131"/>
      <c r="AM41" s="131"/>
      <c r="AN41" s="131"/>
      <c r="AO41" s="131"/>
      <c r="AP41" s="49"/>
      <c r="AQ41" s="49"/>
      <c r="AR41" s="49"/>
      <c r="AS41" s="49"/>
      <c r="AT41" s="49"/>
      <c r="AU41" s="49"/>
      <c r="AV41" s="49"/>
      <c r="AW41" s="49"/>
    </row>
    <row r="42" spans="1:49" ht="18" customHeight="1" x14ac:dyDescent="0.25">
      <c r="A42" s="49"/>
      <c r="B42" s="110"/>
      <c r="C42" s="182"/>
      <c r="D42" s="125"/>
      <c r="E42" s="131"/>
      <c r="F42" s="131"/>
      <c r="G42" s="131"/>
      <c r="H42" s="131"/>
      <c r="I42" s="49"/>
      <c r="J42" s="49"/>
      <c r="K42" s="49"/>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c r="AP42" s="49"/>
      <c r="AQ42" s="49"/>
      <c r="AR42" s="49"/>
      <c r="AS42" s="49"/>
      <c r="AT42" s="49"/>
      <c r="AU42" s="49"/>
      <c r="AV42" s="49"/>
      <c r="AW42" s="49"/>
    </row>
    <row r="43" spans="1:49" ht="18" customHeight="1" x14ac:dyDescent="0.25">
      <c r="A43" s="49"/>
      <c r="B43" s="110"/>
      <c r="C43" s="182"/>
      <c r="D43" s="125"/>
      <c r="E43" s="131"/>
      <c r="F43" s="131"/>
      <c r="G43" s="131"/>
      <c r="H43" s="131"/>
      <c r="I43" s="49"/>
      <c r="J43" s="49"/>
      <c r="K43" s="49"/>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1"/>
      <c r="AK43" s="131"/>
      <c r="AL43" s="131"/>
      <c r="AM43" s="131"/>
      <c r="AN43" s="131"/>
      <c r="AO43" s="131"/>
      <c r="AP43" s="49"/>
      <c r="AQ43" s="49"/>
      <c r="AR43" s="49"/>
      <c r="AS43" s="49"/>
      <c r="AT43" s="49"/>
      <c r="AU43" s="49"/>
      <c r="AV43" s="49"/>
      <c r="AW43" s="49"/>
    </row>
    <row r="44" spans="1:49" ht="18" customHeight="1" x14ac:dyDescent="0.25">
      <c r="A44" s="49"/>
      <c r="B44" s="49"/>
      <c r="C44" s="106"/>
      <c r="D44" s="125"/>
      <c r="E44" s="131"/>
      <c r="F44" s="131"/>
      <c r="G44" s="131"/>
      <c r="H44" s="131"/>
      <c r="I44" s="49"/>
      <c r="J44" s="49"/>
      <c r="K44" s="49"/>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c r="AK44" s="131"/>
      <c r="AL44" s="131"/>
      <c r="AM44" s="131"/>
      <c r="AN44" s="131"/>
      <c r="AO44" s="131"/>
      <c r="AP44" s="49"/>
      <c r="AQ44" s="49"/>
      <c r="AR44" s="49"/>
      <c r="AS44" s="49"/>
      <c r="AT44" s="49"/>
      <c r="AU44" s="49"/>
      <c r="AV44" s="49"/>
      <c r="AW44" s="49"/>
    </row>
    <row r="45" spans="1:49" ht="18" customHeight="1" x14ac:dyDescent="0.25">
      <c r="A45" s="49"/>
      <c r="B45" s="49"/>
      <c r="C45" s="106"/>
      <c r="D45" s="125"/>
      <c r="E45" s="131"/>
      <c r="F45" s="131"/>
      <c r="G45" s="131"/>
      <c r="H45" s="131"/>
      <c r="I45" s="49"/>
      <c r="J45" s="49"/>
      <c r="K45" s="49"/>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c r="AK45" s="131"/>
      <c r="AL45" s="131"/>
      <c r="AM45" s="131"/>
      <c r="AN45" s="131"/>
      <c r="AO45" s="131"/>
      <c r="AP45" s="49"/>
      <c r="AQ45" s="49"/>
      <c r="AR45" s="49"/>
      <c r="AS45" s="49"/>
      <c r="AT45" s="49"/>
      <c r="AU45" s="49"/>
      <c r="AV45" s="49"/>
      <c r="AW45" s="49"/>
    </row>
    <row r="46" spans="1:49" ht="18" customHeight="1" x14ac:dyDescent="0.25">
      <c r="A46" s="49"/>
      <c r="B46" s="49"/>
      <c r="C46" s="106"/>
      <c r="D46" s="125"/>
      <c r="E46" s="131"/>
      <c r="F46" s="131"/>
      <c r="G46" s="131"/>
      <c r="H46" s="131"/>
      <c r="I46" s="49"/>
      <c r="J46" s="49"/>
      <c r="K46" s="49"/>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c r="AO46" s="131"/>
      <c r="AP46" s="49"/>
      <c r="AQ46" s="49"/>
      <c r="AR46" s="49"/>
      <c r="AS46" s="49"/>
      <c r="AT46" s="49"/>
      <c r="AU46" s="49"/>
      <c r="AV46" s="49"/>
      <c r="AW46" s="49"/>
    </row>
    <row r="47" spans="1:49" ht="18" customHeight="1" x14ac:dyDescent="0.25">
      <c r="A47" s="49"/>
      <c r="B47" s="49"/>
      <c r="C47" s="106"/>
      <c r="D47" s="125"/>
      <c r="E47" s="131"/>
      <c r="F47" s="131"/>
      <c r="G47" s="131"/>
      <c r="H47" s="131"/>
      <c r="I47" s="49"/>
      <c r="J47" s="49"/>
      <c r="K47" s="49"/>
      <c r="L47" s="131"/>
      <c r="M47" s="131"/>
      <c r="N47" s="131"/>
      <c r="O47" s="131"/>
      <c r="P47" s="131"/>
      <c r="Q47" s="131"/>
      <c r="R47" s="131"/>
      <c r="S47" s="131"/>
      <c r="T47" s="131"/>
      <c r="U47" s="131"/>
      <c r="V47" s="131"/>
      <c r="W47" s="131"/>
      <c r="X47" s="131"/>
      <c r="Y47" s="131"/>
      <c r="Z47" s="131"/>
      <c r="AA47" s="131"/>
      <c r="AB47" s="131"/>
      <c r="AC47" s="131"/>
      <c r="AD47" s="131"/>
      <c r="AE47" s="131"/>
      <c r="AF47" s="131"/>
      <c r="AG47" s="131"/>
      <c r="AH47" s="131"/>
      <c r="AI47" s="131"/>
      <c r="AJ47" s="131"/>
      <c r="AK47" s="131"/>
      <c r="AL47" s="131"/>
      <c r="AM47" s="131"/>
      <c r="AN47" s="131"/>
      <c r="AO47" s="131"/>
      <c r="AP47" s="49"/>
      <c r="AQ47" s="49"/>
      <c r="AR47" s="49"/>
      <c r="AS47" s="49"/>
      <c r="AT47" s="49"/>
      <c r="AU47" s="49"/>
      <c r="AV47" s="49"/>
      <c r="AW47" s="49"/>
    </row>
    <row r="48" spans="1:49" ht="18" customHeight="1" x14ac:dyDescent="0.25">
      <c r="A48" s="49"/>
      <c r="B48" s="49"/>
      <c r="C48" s="106"/>
      <c r="D48" s="125"/>
      <c r="E48" s="131"/>
      <c r="F48" s="131"/>
      <c r="G48" s="131"/>
      <c r="H48" s="131"/>
      <c r="I48" s="49"/>
      <c r="J48" s="49"/>
      <c r="K48" s="49"/>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31"/>
      <c r="AL48" s="131"/>
      <c r="AM48" s="131"/>
      <c r="AN48" s="131"/>
      <c r="AO48" s="131"/>
      <c r="AP48" s="49"/>
      <c r="AQ48" s="49"/>
      <c r="AR48" s="49"/>
      <c r="AS48" s="49"/>
      <c r="AT48" s="49"/>
      <c r="AU48" s="49"/>
      <c r="AV48" s="49"/>
      <c r="AW48" s="49"/>
    </row>
    <row r="49" spans="1:49" ht="18" customHeight="1" x14ac:dyDescent="0.25">
      <c r="A49" s="49"/>
      <c r="B49" s="49"/>
      <c r="C49" s="106"/>
      <c r="D49" s="125"/>
      <c r="E49" s="131"/>
      <c r="F49" s="131"/>
      <c r="G49" s="131"/>
      <c r="H49" s="131"/>
      <c r="I49" s="49"/>
      <c r="J49" s="49"/>
      <c r="K49" s="49"/>
      <c r="L49" s="131"/>
      <c r="M49" s="131"/>
      <c r="N49" s="131"/>
      <c r="O49" s="131"/>
      <c r="P49" s="131"/>
      <c r="Q49" s="131"/>
      <c r="R49" s="131"/>
      <c r="S49" s="131"/>
      <c r="T49" s="131"/>
      <c r="U49" s="131"/>
      <c r="V49" s="131"/>
      <c r="W49" s="131"/>
      <c r="X49" s="131"/>
      <c r="Y49" s="131"/>
      <c r="Z49" s="131"/>
      <c r="AA49" s="131"/>
      <c r="AB49" s="131"/>
      <c r="AC49" s="131"/>
      <c r="AD49" s="131"/>
      <c r="AE49" s="131"/>
      <c r="AF49" s="131"/>
      <c r="AG49" s="131"/>
      <c r="AH49" s="131"/>
      <c r="AI49" s="131"/>
      <c r="AJ49" s="131"/>
      <c r="AK49" s="131"/>
      <c r="AL49" s="131"/>
      <c r="AM49" s="131"/>
      <c r="AN49" s="131"/>
      <c r="AO49" s="131"/>
      <c r="AP49" s="49"/>
      <c r="AQ49" s="49"/>
      <c r="AR49" s="49"/>
      <c r="AS49" s="49"/>
      <c r="AT49" s="49"/>
      <c r="AU49" s="49"/>
      <c r="AV49" s="49"/>
      <c r="AW49" s="49"/>
    </row>
    <row r="50" spans="1:49" ht="18" customHeight="1" x14ac:dyDescent="0.25">
      <c r="A50" s="49"/>
      <c r="B50" s="49"/>
      <c r="C50" s="106"/>
      <c r="D50" s="125"/>
      <c r="L50" s="132"/>
      <c r="M50" s="132"/>
      <c r="N50" s="132"/>
      <c r="O50" s="132"/>
      <c r="P50" s="132"/>
      <c r="Q50" s="132"/>
      <c r="R50" s="132"/>
      <c r="S50" s="132"/>
      <c r="T50" s="132"/>
      <c r="U50" s="132"/>
      <c r="V50" s="132"/>
      <c r="W50" s="132"/>
      <c r="X50" s="132"/>
      <c r="Y50" s="132"/>
      <c r="Z50" s="132"/>
      <c r="AA50" s="132"/>
      <c r="AB50" s="132"/>
      <c r="AC50" s="132"/>
      <c r="AD50" s="132"/>
      <c r="AE50" s="132"/>
      <c r="AF50" s="132"/>
      <c r="AG50" s="132"/>
      <c r="AH50" s="132"/>
      <c r="AI50" s="132"/>
      <c r="AJ50" s="132"/>
      <c r="AK50" s="132"/>
      <c r="AL50" s="132"/>
      <c r="AM50" s="132"/>
      <c r="AN50" s="132"/>
      <c r="AO50" s="132"/>
    </row>
    <row r="51" spans="1:49" ht="18" customHeight="1" x14ac:dyDescent="0.25">
      <c r="B51" s="123"/>
      <c r="D51" s="123"/>
    </row>
    <row r="52" spans="1:49" ht="18" customHeight="1" x14ac:dyDescent="0.25">
      <c r="B52" s="123"/>
      <c r="D52" s="123"/>
    </row>
    <row r="53" spans="1:49" ht="18" customHeight="1" x14ac:dyDescent="0.25">
      <c r="D53" s="123"/>
    </row>
    <row r="54" spans="1:49" ht="18" customHeight="1" x14ac:dyDescent="0.25">
      <c r="D54" s="123"/>
    </row>
    <row r="55" spans="1:49" ht="18" customHeight="1" x14ac:dyDescent="0.25">
      <c r="D55" s="123"/>
    </row>
    <row r="56" spans="1:49" ht="18" customHeight="1" x14ac:dyDescent="0.25"/>
    <row r="57" spans="1:49" ht="18" customHeight="1" x14ac:dyDescent="0.25"/>
    <row r="58" spans="1:49" ht="18" customHeight="1" x14ac:dyDescent="0.25"/>
    <row r="59" spans="1:49" ht="18" customHeight="1" x14ac:dyDescent="0.25"/>
    <row r="60" spans="1:49" ht="18" customHeight="1" x14ac:dyDescent="0.25"/>
    <row r="61" spans="1:49" ht="18" customHeight="1" x14ac:dyDescent="0.25"/>
    <row r="62" spans="1:49" ht="18" customHeight="1" x14ac:dyDescent="0.25"/>
    <row r="63" spans="1:49" ht="18" customHeight="1" x14ac:dyDescent="0.25"/>
    <row r="64" spans="1:49" ht="18" customHeight="1" x14ac:dyDescent="0.25"/>
    <row r="65" ht="18" customHeight="1" x14ac:dyDescent="0.25"/>
    <row r="66" ht="18" customHeight="1" x14ac:dyDescent="0.25"/>
    <row r="67" ht="18" customHeight="1" x14ac:dyDescent="0.25"/>
    <row r="68" ht="18" customHeight="1" x14ac:dyDescent="0.25"/>
    <row r="69" ht="18" customHeight="1" x14ac:dyDescent="0.25"/>
    <row r="70" ht="18" customHeight="1" x14ac:dyDescent="0.25"/>
    <row r="71" ht="18" customHeight="1" x14ac:dyDescent="0.25"/>
    <row r="72" ht="18" customHeight="1" x14ac:dyDescent="0.25"/>
    <row r="73" ht="18" customHeight="1" x14ac:dyDescent="0.25"/>
    <row r="74" ht="18" customHeight="1" x14ac:dyDescent="0.25"/>
    <row r="75" ht="18" customHeight="1" x14ac:dyDescent="0.25"/>
    <row r="76" ht="18" customHeight="1" x14ac:dyDescent="0.25"/>
    <row r="77" ht="18" customHeight="1" x14ac:dyDescent="0.25"/>
    <row r="78" ht="18" customHeight="1" x14ac:dyDescent="0.25"/>
    <row r="79" ht="18" customHeight="1" x14ac:dyDescent="0.25"/>
    <row r="80" ht="18" customHeight="1" x14ac:dyDescent="0.25"/>
    <row r="81" ht="18" customHeight="1" x14ac:dyDescent="0.25"/>
    <row r="82" ht="18" customHeight="1" x14ac:dyDescent="0.25"/>
    <row r="83" ht="18" customHeight="1" x14ac:dyDescent="0.25"/>
    <row r="84" ht="18" customHeight="1" x14ac:dyDescent="0.25"/>
    <row r="85" ht="18" customHeight="1" x14ac:dyDescent="0.25"/>
    <row r="86" ht="18" customHeight="1" x14ac:dyDescent="0.25"/>
    <row r="87" ht="18" customHeight="1" x14ac:dyDescent="0.25"/>
    <row r="88" ht="18" customHeight="1" x14ac:dyDescent="0.25"/>
    <row r="89" ht="18" customHeight="1" x14ac:dyDescent="0.25"/>
    <row r="90" ht="18" customHeight="1" x14ac:dyDescent="0.25"/>
    <row r="91" ht="18" customHeight="1" x14ac:dyDescent="0.25"/>
    <row r="92" ht="18" customHeight="1" x14ac:dyDescent="0.25"/>
    <row r="93" ht="18" customHeight="1" x14ac:dyDescent="0.25"/>
    <row r="94" ht="18" customHeight="1" x14ac:dyDescent="0.25"/>
    <row r="95" ht="18" customHeight="1" x14ac:dyDescent="0.25"/>
    <row r="96"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sheetData>
  <sheetProtection algorithmName="SHA-512" hashValue="65P9O2ZFSynJM264s7zYlmf7WAr0IwEaOTA/jELnY4MOmmxC3RTRjZXkkhzVeVYzjMb+6wWZTrx+IJqsRoQYbA==" saltValue="7q37QM2nwXwqy10gJ+zUMg==" spinCount="100000" sheet="1" selectLockedCells="1"/>
  <customSheetViews>
    <customSheetView guid="{F4A5BEBE-BEFB-11D4-8024-0050DA593EBD}" showGridLines="0" showRuler="0" topLeftCell="C1">
      <selection activeCell="D9" sqref="D9"/>
      <pageMargins left="0.75" right="0.75" top="1" bottom="1" header="0.5" footer="0.5"/>
      <pageSetup orientation="portrait" horizontalDpi="0" verticalDpi="300" r:id="rId1"/>
      <headerFooter alignWithMargins="0"/>
    </customSheetView>
    <customSheetView guid="{F8C2122F-A9E6-11D4-94D0-00105AD034A9}" showGridLines="0" showRuler="0">
      <selection activeCell="C6" sqref="C6"/>
      <pageMargins left="0.75" right="0.75" top="1" bottom="1" header="0.5" footer="0.5"/>
      <pageSetup orientation="portrait" horizontalDpi="0" verticalDpi="300" r:id="rId2"/>
      <headerFooter alignWithMargins="0"/>
    </customSheetView>
    <customSheetView guid="{347B0A0D-40B1-4669-8CE5-D7F45EFCE2E4}" showPageBreaks="1" showGridLines="0" showRuler="0">
      <pane xSplit="12.984375" topLeftCell="M1"/>
      <selection activeCell="D27" sqref="D27"/>
      <pageMargins left="0.75" right="0.75" top="1" bottom="1" header="0.5" footer="0.5"/>
      <pageSetup orientation="portrait" verticalDpi="300" r:id="rId3"/>
      <headerFooter alignWithMargins="0"/>
    </customSheetView>
    <customSheetView guid="{7447A798-321F-481E-A907-9D667F30AD54}" showPageBreaks="1" showGridLines="0" showRuler="0">
      <selection activeCell="D27" sqref="D27"/>
      <pageMargins left="0.75" right="0.75" top="1" bottom="1" header="0.5" footer="0.5"/>
      <pageSetup orientation="portrait" verticalDpi="300" r:id="rId4"/>
      <headerFooter alignWithMargins="0"/>
    </customSheetView>
    <customSheetView guid="{DC192D32-A05E-11D4-8049-0050DA2DA5C7}" showGridLines="0" showRuler="0">
      <selection activeCell="C37" sqref="C37"/>
      <pageMargins left="0.75" right="0.75" top="1" bottom="1" header="0.5" footer="0.5"/>
      <pageSetup orientation="portrait" horizontalDpi="0" verticalDpi="300" r:id="rId5"/>
      <headerFooter alignWithMargins="0"/>
    </customSheetView>
  </customSheetViews>
  <phoneticPr fontId="0" type="noConversion"/>
  <pageMargins left="0.75" right="0.75" top="1" bottom="1" header="0.5" footer="0.5"/>
  <pageSetup scale="65" orientation="landscape" verticalDpi="300" r:id="rId6"/>
  <headerFooter alignWithMargins="0"/>
  <drawing r:id="rId7"/>
  <legacyDrawing r:id="rId8"/>
  <controls>
    <mc:AlternateContent xmlns:mc="http://schemas.openxmlformats.org/markup-compatibility/2006">
      <mc:Choice Requires="x14">
        <control shapeId="4110" r:id="rId9" name="ComboBox1">
          <controlPr locked="0" defaultSize="0" autoLine="0" linkedCell="$V$9" listFillRange="$F$5:$G$21" r:id="rId10">
            <anchor moveWithCells="1">
              <from>
                <xdr:col>2</xdr:col>
                <xdr:colOff>60960</xdr:colOff>
                <xdr:row>0</xdr:row>
                <xdr:rowOff>144780</xdr:rowOff>
              </from>
              <to>
                <xdr:col>3</xdr:col>
                <xdr:colOff>922020</xdr:colOff>
                <xdr:row>2</xdr:row>
                <xdr:rowOff>7620</xdr:rowOff>
              </to>
            </anchor>
          </controlPr>
        </control>
      </mc:Choice>
      <mc:Fallback>
        <control shapeId="4110" r:id="rId9" name="Combo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N51"/>
  <sheetViews>
    <sheetView showGridLines="0" showRowColHeaders="0" zoomScale="70" zoomScaleNormal="70" workbookViewId="0"/>
  </sheetViews>
  <sheetFormatPr defaultColWidth="9.109375" defaultRowHeight="13.2" x14ac:dyDescent="0.25"/>
  <cols>
    <col min="1" max="1" width="3.33203125" style="117" customWidth="1"/>
    <col min="2" max="2" width="34.44140625" style="117" customWidth="1"/>
    <col min="3" max="3" width="12.44140625" style="118" customWidth="1"/>
    <col min="4" max="4" width="22.109375" style="117" customWidth="1"/>
    <col min="5" max="5" width="10.44140625" style="129" customWidth="1"/>
    <col min="6" max="6" width="20.109375" style="129" hidden="1" customWidth="1"/>
    <col min="7" max="7" width="10.44140625" style="129" hidden="1" customWidth="1"/>
    <col min="8" max="8" width="10.44140625" style="129" customWidth="1"/>
    <col min="9" max="9" width="9.109375" style="117"/>
    <col min="10" max="10" width="8.109375" style="117" customWidth="1"/>
    <col min="11" max="11" width="11.6640625" style="117" customWidth="1"/>
    <col min="12" max="12" width="6" style="129" customWidth="1"/>
    <col min="13" max="13" width="9.109375" style="129" hidden="1" customWidth="1"/>
    <col min="14" max="14" width="29.33203125" style="129" hidden="1" customWidth="1"/>
    <col min="15" max="15" width="9.109375" style="129"/>
    <col min="16" max="19" width="9.109375" style="117"/>
    <col min="20" max="20" width="9.109375" style="129"/>
    <col min="21" max="21" width="9.109375" style="129" hidden="1" customWidth="1"/>
    <col min="22" max="22" width="10.33203125" style="129" hidden="1" customWidth="1"/>
    <col min="23" max="23" width="9.109375" style="129"/>
    <col min="24" max="16384" width="9.109375" style="117"/>
  </cols>
  <sheetData>
    <row r="1" spans="1:33" ht="9.75" customHeight="1" x14ac:dyDescent="0.25">
      <c r="C1" s="117"/>
    </row>
    <row r="2" spans="1:33" ht="28.5" customHeight="1" x14ac:dyDescent="0.3">
      <c r="B2" s="148" t="s">
        <v>26</v>
      </c>
      <c r="C2" s="117"/>
    </row>
    <row r="3" spans="1:33" x14ac:dyDescent="0.25">
      <c r="B3" s="1"/>
    </row>
    <row r="4" spans="1:33" x14ac:dyDescent="0.25">
      <c r="B4" s="1"/>
    </row>
    <row r="5" spans="1:33" ht="17.399999999999999" x14ac:dyDescent="0.3">
      <c r="B5" s="149" t="s">
        <v>23</v>
      </c>
      <c r="C5" s="2"/>
      <c r="D5" s="1"/>
      <c r="F5" s="129" t="s">
        <v>42</v>
      </c>
      <c r="G5" s="133">
        <v>1</v>
      </c>
      <c r="I5" s="156"/>
      <c r="J5" s="156"/>
      <c r="K5" s="156"/>
      <c r="M5" s="129">
        <v>5</v>
      </c>
      <c r="N5" s="129" t="s">
        <v>42</v>
      </c>
    </row>
    <row r="6" spans="1:33" x14ac:dyDescent="0.25">
      <c r="B6" s="1"/>
      <c r="C6" s="172"/>
      <c r="D6" s="1"/>
      <c r="F6" s="129" t="s">
        <v>43</v>
      </c>
      <c r="G6" s="133">
        <v>2</v>
      </c>
      <c r="I6" s="156"/>
      <c r="J6" s="156"/>
      <c r="K6" s="156"/>
      <c r="M6" s="129">
        <v>6</v>
      </c>
      <c r="N6" s="129" t="s">
        <v>43</v>
      </c>
    </row>
    <row r="7" spans="1:33" ht="18.75" customHeight="1" x14ac:dyDescent="0.25">
      <c r="B7" s="150" t="s">
        <v>5</v>
      </c>
      <c r="C7" s="126">
        <v>49798</v>
      </c>
      <c r="D7" s="1"/>
      <c r="F7" s="129" t="s">
        <v>40</v>
      </c>
      <c r="G7" s="133">
        <v>3</v>
      </c>
      <c r="H7" s="133"/>
      <c r="I7" s="156"/>
      <c r="J7" s="156"/>
      <c r="K7" s="156"/>
      <c r="M7" s="129">
        <v>7</v>
      </c>
      <c r="N7" s="129" t="s">
        <v>40</v>
      </c>
    </row>
    <row r="8" spans="1:33" ht="12.9" customHeight="1" x14ac:dyDescent="0.25">
      <c r="B8" s="151"/>
      <c r="C8" s="173"/>
      <c r="D8" s="1"/>
      <c r="F8" s="129" t="s">
        <v>41</v>
      </c>
      <c r="G8" s="133">
        <v>4</v>
      </c>
      <c r="H8" s="133"/>
      <c r="I8" s="156"/>
      <c r="J8" s="156"/>
      <c r="K8" s="156"/>
      <c r="M8" s="129">
        <v>8</v>
      </c>
      <c r="N8" s="129" t="s">
        <v>41</v>
      </c>
      <c r="U8" s="129">
        <f>+U10</f>
        <v>1</v>
      </c>
      <c r="V8" s="130" t="str">
        <f>IF(ZoneNum=8,N12,IF(ZoneNum=9,N13,IF(ZoneNum=10,N14,IF(ZoneNum=11,N15,IF(ZoneNum=12,N16,IF(ZoneNum=13,N17,IF(ZoneNum=14,N18,IF(ZoneNum=15,N19,IF(ZoneNum=16,N20,N21)))))))))</f>
        <v>Oncor B</v>
      </c>
    </row>
    <row r="9" spans="1:33" ht="12.9" customHeight="1" x14ac:dyDescent="0.25">
      <c r="B9" s="151"/>
      <c r="C9" s="173"/>
      <c r="D9" s="1"/>
      <c r="F9" s="129" t="s">
        <v>52</v>
      </c>
      <c r="G9" s="133">
        <v>5</v>
      </c>
      <c r="H9" s="133"/>
      <c r="I9" s="156"/>
      <c r="J9" s="156"/>
      <c r="K9" s="156"/>
      <c r="M9" s="129">
        <v>9</v>
      </c>
      <c r="N9" s="129" t="s">
        <v>52</v>
      </c>
      <c r="V9" s="130"/>
    </row>
    <row r="10" spans="1:33" ht="12.6" customHeight="1" x14ac:dyDescent="0.25">
      <c r="A10" s="157"/>
      <c r="B10" s="152"/>
      <c r="C10" s="48"/>
      <c r="D10" s="1"/>
      <c r="F10" s="129" t="s">
        <v>53</v>
      </c>
      <c r="G10" s="133">
        <v>6</v>
      </c>
      <c r="H10" s="133"/>
      <c r="I10" s="156"/>
      <c r="J10" s="156"/>
      <c r="K10" s="156"/>
      <c r="M10" s="158">
        <v>10</v>
      </c>
      <c r="N10" s="129" t="s">
        <v>53</v>
      </c>
      <c r="U10" s="129">
        <v>1</v>
      </c>
      <c r="V10" s="129" t="str">
        <f>IF(ZoneNum=1,N5,IF(ZoneNum=2,N6,IF(ZoneNum=3,N7,IF(ZoneNum=4,N8,IF(ZoneNum=5,N9,IF(ZoneNum=6,N10,IF(ZoneNum=7,N11,V8)))))))</f>
        <v>AEP - TCC A</v>
      </c>
    </row>
    <row r="11" spans="1:33" ht="18" customHeight="1" x14ac:dyDescent="0.3">
      <c r="A11" s="159"/>
      <c r="B11" s="149" t="s">
        <v>28</v>
      </c>
      <c r="C11" s="2"/>
      <c r="D11" s="1"/>
      <c r="E11" s="132"/>
      <c r="F11" s="129" t="s">
        <v>83</v>
      </c>
      <c r="G11" s="133">
        <v>7</v>
      </c>
      <c r="M11" s="129">
        <v>11</v>
      </c>
      <c r="N11" s="129" t="s">
        <v>83</v>
      </c>
      <c r="O11" s="132"/>
      <c r="P11" s="1"/>
      <c r="Q11" s="1"/>
      <c r="R11" s="1"/>
      <c r="S11" s="1"/>
      <c r="T11" s="132"/>
      <c r="U11" s="132"/>
      <c r="V11" s="132"/>
      <c r="W11" s="132"/>
      <c r="X11" s="1"/>
      <c r="Y11" s="1"/>
      <c r="Z11" s="1"/>
      <c r="AA11" s="1"/>
      <c r="AB11" s="1"/>
      <c r="AC11" s="1"/>
      <c r="AD11" s="1"/>
      <c r="AE11" s="1"/>
      <c r="AF11" s="1"/>
      <c r="AG11" s="1"/>
    </row>
    <row r="12" spans="1:33" ht="18" customHeight="1" x14ac:dyDescent="0.25">
      <c r="A12" s="159"/>
      <c r="B12" s="1"/>
      <c r="C12" s="172"/>
      <c r="D12" s="1"/>
      <c r="E12" s="132"/>
      <c r="F12" s="129" t="s">
        <v>84</v>
      </c>
      <c r="G12" s="133">
        <v>8</v>
      </c>
      <c r="M12" s="129">
        <v>12</v>
      </c>
      <c r="N12" s="129" t="s">
        <v>84</v>
      </c>
      <c r="O12" s="132"/>
      <c r="P12" s="1"/>
      <c r="Q12" s="1"/>
      <c r="R12" s="1"/>
      <c r="S12" s="1"/>
      <c r="T12" s="132"/>
      <c r="U12" s="132"/>
      <c r="V12" s="132"/>
      <c r="W12" s="132"/>
      <c r="X12" s="1"/>
      <c r="Y12" s="1"/>
      <c r="Z12" s="1"/>
      <c r="AA12" s="1"/>
      <c r="AB12" s="1"/>
      <c r="AC12" s="1"/>
      <c r="AD12" s="1"/>
      <c r="AE12" s="1"/>
      <c r="AF12" s="1"/>
      <c r="AG12" s="1"/>
    </row>
    <row r="13" spans="1:33" ht="18" customHeight="1" x14ac:dyDescent="0.25">
      <c r="A13" s="159"/>
      <c r="B13" s="150" t="str">
        <f>+V10</f>
        <v>AEP - TCC A</v>
      </c>
      <c r="C13" s="153">
        <f>+'Calculations for Graph'!G36</f>
        <v>4.9376704135306579E-2</v>
      </c>
      <c r="D13" s="1"/>
      <c r="E13" s="132"/>
      <c r="F13" s="132" t="s">
        <v>55</v>
      </c>
      <c r="G13" s="163">
        <v>9</v>
      </c>
      <c r="H13" s="163"/>
      <c r="I13" s="174"/>
      <c r="J13" s="174"/>
      <c r="K13" s="174"/>
      <c r="L13" s="132"/>
      <c r="M13" s="175">
        <v>13</v>
      </c>
      <c r="N13" s="132" t="s">
        <v>55</v>
      </c>
      <c r="O13" s="132"/>
      <c r="P13" s="1"/>
      <c r="Q13" s="1"/>
      <c r="R13" s="1"/>
      <c r="S13" s="1"/>
      <c r="T13" s="132"/>
      <c r="U13" s="132"/>
      <c r="V13" s="132"/>
      <c r="W13" s="132"/>
      <c r="X13" s="1"/>
      <c r="Y13" s="1"/>
      <c r="Z13" s="1"/>
      <c r="AA13" s="1"/>
      <c r="AB13" s="1"/>
      <c r="AC13" s="1"/>
      <c r="AD13" s="1"/>
      <c r="AE13" s="1"/>
      <c r="AF13" s="1"/>
      <c r="AG13" s="1"/>
    </row>
    <row r="14" spans="1:33" ht="18" customHeight="1" x14ac:dyDescent="0.25">
      <c r="A14" s="159"/>
      <c r="B14" s="154"/>
      <c r="C14" s="48"/>
      <c r="D14" s="1"/>
      <c r="E14" s="132"/>
      <c r="F14" s="132" t="s">
        <v>54</v>
      </c>
      <c r="G14" s="163">
        <v>10</v>
      </c>
      <c r="H14" s="163"/>
      <c r="I14" s="174"/>
      <c r="J14" s="174"/>
      <c r="K14" s="174"/>
      <c r="L14" s="132"/>
      <c r="M14" s="175">
        <v>14</v>
      </c>
      <c r="N14" s="132" t="s">
        <v>54</v>
      </c>
      <c r="O14" s="132"/>
      <c r="P14" s="1"/>
      <c r="Q14" s="1"/>
      <c r="R14" s="1"/>
      <c r="S14" s="1"/>
      <c r="T14" s="132"/>
      <c r="U14" s="132"/>
      <c r="V14" s="132"/>
      <c r="W14" s="132"/>
      <c r="X14" s="1"/>
      <c r="Y14" s="1"/>
      <c r="Z14" s="1"/>
      <c r="AA14" s="1"/>
      <c r="AB14" s="1"/>
      <c r="AC14" s="1"/>
      <c r="AD14" s="1"/>
      <c r="AE14" s="1"/>
      <c r="AF14" s="1"/>
      <c r="AG14" s="1"/>
    </row>
    <row r="15" spans="1:33" ht="18" customHeight="1" x14ac:dyDescent="0.25">
      <c r="A15" s="159"/>
      <c r="B15" s="154"/>
      <c r="C15" s="48"/>
      <c r="D15" s="1"/>
      <c r="E15" s="132"/>
      <c r="F15" s="132" t="s">
        <v>0</v>
      </c>
      <c r="G15" s="163">
        <v>11</v>
      </c>
      <c r="H15" s="163"/>
      <c r="I15" s="174"/>
      <c r="J15" s="174"/>
      <c r="K15" s="174"/>
      <c r="L15" s="132"/>
      <c r="M15" s="175">
        <v>15</v>
      </c>
      <c r="N15" s="132" t="s">
        <v>0</v>
      </c>
      <c r="O15" s="132"/>
      <c r="P15" s="1"/>
      <c r="Q15" s="1"/>
      <c r="R15" s="1"/>
      <c r="S15" s="1"/>
      <c r="T15" s="132"/>
      <c r="U15" s="132"/>
      <c r="V15" s="132"/>
      <c r="W15" s="132"/>
      <c r="X15" s="1"/>
      <c r="Y15" s="1"/>
      <c r="Z15" s="1"/>
      <c r="AA15" s="1"/>
      <c r="AB15" s="1"/>
      <c r="AC15" s="1"/>
      <c r="AD15" s="1"/>
      <c r="AE15" s="1"/>
      <c r="AF15" s="1"/>
      <c r="AG15" s="1"/>
    </row>
    <row r="16" spans="1:33" ht="18" customHeight="1" x14ac:dyDescent="0.3">
      <c r="A16" s="159"/>
      <c r="B16" s="149" t="s">
        <v>25</v>
      </c>
      <c r="C16" s="48"/>
      <c r="D16" s="1"/>
      <c r="E16" s="132"/>
      <c r="F16" s="132" t="s">
        <v>1</v>
      </c>
      <c r="G16" s="163">
        <v>12</v>
      </c>
      <c r="H16" s="163"/>
      <c r="I16" s="174"/>
      <c r="J16" s="174"/>
      <c r="K16" s="174"/>
      <c r="L16" s="132"/>
      <c r="M16" s="175">
        <v>16</v>
      </c>
      <c r="N16" s="132" t="s">
        <v>1</v>
      </c>
      <c r="O16" s="132"/>
      <c r="P16" s="1"/>
      <c r="Q16" s="1"/>
      <c r="R16" s="1"/>
      <c r="S16" s="1"/>
      <c r="T16" s="132"/>
      <c r="U16" s="132"/>
      <c r="V16" s="132"/>
      <c r="W16" s="132"/>
      <c r="X16" s="1"/>
      <c r="Y16" s="1"/>
      <c r="Z16" s="1"/>
      <c r="AA16" s="1"/>
      <c r="AB16" s="1"/>
      <c r="AC16" s="1"/>
      <c r="AD16" s="1"/>
      <c r="AE16" s="1"/>
      <c r="AF16" s="1"/>
      <c r="AG16" s="1"/>
    </row>
    <row r="17" spans="1:33" ht="18" customHeight="1" x14ac:dyDescent="0.25">
      <c r="A17" s="159"/>
      <c r="B17" s="154"/>
      <c r="C17" s="48"/>
      <c r="D17" s="1"/>
      <c r="E17" s="132"/>
      <c r="F17" s="132" t="s">
        <v>2</v>
      </c>
      <c r="G17" s="163">
        <v>13</v>
      </c>
      <c r="H17" s="163"/>
      <c r="I17" s="174"/>
      <c r="J17" s="174"/>
      <c r="K17" s="174"/>
      <c r="L17" s="132"/>
      <c r="M17" s="175">
        <v>17</v>
      </c>
      <c r="N17" s="132" t="s">
        <v>2</v>
      </c>
      <c r="O17" s="132"/>
      <c r="P17" s="1"/>
      <c r="Q17" s="1"/>
      <c r="R17" s="1"/>
      <c r="S17" s="1"/>
      <c r="T17" s="132"/>
      <c r="U17" s="132"/>
      <c r="V17" s="132"/>
      <c r="W17" s="132"/>
      <c r="X17" s="1"/>
      <c r="Y17" s="1"/>
      <c r="Z17" s="1"/>
      <c r="AA17" s="1"/>
      <c r="AB17" s="1"/>
      <c r="AC17" s="1"/>
      <c r="AD17" s="1"/>
      <c r="AE17" s="1"/>
      <c r="AF17" s="1"/>
      <c r="AG17" s="1"/>
    </row>
    <row r="18" spans="1:33" ht="18" customHeight="1" x14ac:dyDescent="0.25">
      <c r="A18" s="159"/>
      <c r="B18" s="155" t="str">
        <f t="shared" ref="B18:B23" si="0">F5</f>
        <v>AEP - TCC A</v>
      </c>
      <c r="C18" s="153">
        <f>+'Calculations for Graph'!H36</f>
        <v>4.9376704135306579E-2</v>
      </c>
      <c r="D18" s="1"/>
      <c r="E18" s="132"/>
      <c r="F18" s="132" t="s">
        <v>3</v>
      </c>
      <c r="G18" s="163">
        <v>14</v>
      </c>
      <c r="H18" s="163"/>
      <c r="I18" s="174"/>
      <c r="J18" s="174"/>
      <c r="K18" s="174"/>
      <c r="L18" s="132"/>
      <c r="M18" s="175">
        <v>18</v>
      </c>
      <c r="N18" s="132" t="s">
        <v>3</v>
      </c>
      <c r="O18" s="132"/>
      <c r="P18" s="1"/>
      <c r="Q18" s="1"/>
      <c r="R18" s="1"/>
      <c r="S18" s="1"/>
      <c r="T18" s="132"/>
      <c r="U18" s="132"/>
      <c r="V18" s="132"/>
      <c r="W18" s="132"/>
      <c r="X18" s="1"/>
      <c r="Y18" s="1"/>
      <c r="Z18" s="1"/>
      <c r="AA18" s="1"/>
      <c r="AB18" s="1"/>
      <c r="AC18" s="1"/>
      <c r="AD18" s="1"/>
      <c r="AE18" s="1"/>
      <c r="AF18" s="1"/>
      <c r="AG18" s="1"/>
    </row>
    <row r="19" spans="1:33" ht="18" customHeight="1" x14ac:dyDescent="0.25">
      <c r="A19" s="159"/>
      <c r="B19" s="155" t="str">
        <f t="shared" si="0"/>
        <v>AEP - TCC B</v>
      </c>
      <c r="C19" s="153">
        <f>+'Calculations for Graph'!I36</f>
        <v>1.9665819754991321E-2</v>
      </c>
      <c r="D19" s="1"/>
      <c r="E19" s="132"/>
      <c r="F19" s="132" t="s">
        <v>4</v>
      </c>
      <c r="G19" s="163">
        <v>15</v>
      </c>
      <c r="H19" s="163"/>
      <c r="I19" s="174"/>
      <c r="J19" s="174"/>
      <c r="K19" s="174"/>
      <c r="L19" s="132"/>
      <c r="M19" s="175">
        <v>19</v>
      </c>
      <c r="N19" s="132" t="s">
        <v>4</v>
      </c>
      <c r="O19" s="132"/>
      <c r="P19" s="1"/>
      <c r="Q19" s="1"/>
      <c r="R19" s="1"/>
      <c r="S19" s="1"/>
      <c r="T19" s="132"/>
      <c r="U19" s="132"/>
      <c r="V19" s="132"/>
      <c r="W19" s="132"/>
      <c r="X19" s="1"/>
      <c r="Y19" s="1"/>
      <c r="Z19" s="1"/>
      <c r="AA19" s="1"/>
      <c r="AB19" s="1"/>
      <c r="AC19" s="1"/>
      <c r="AD19" s="1"/>
      <c r="AE19" s="1"/>
      <c r="AF19" s="1"/>
      <c r="AG19" s="1"/>
    </row>
    <row r="20" spans="1:33" ht="18" customHeight="1" x14ac:dyDescent="0.25">
      <c r="A20" s="159"/>
      <c r="B20" s="155" t="str">
        <f t="shared" si="0"/>
        <v>AEP - TNC A</v>
      </c>
      <c r="C20" s="153">
        <f>+'Calculations for Graph'!J36</f>
        <v>6.1782894518760685E-2</v>
      </c>
      <c r="D20" s="1"/>
      <c r="E20" s="132"/>
      <c r="F20" s="132" t="s">
        <v>69</v>
      </c>
      <c r="G20" s="163">
        <v>16</v>
      </c>
      <c r="H20" s="163"/>
      <c r="I20" s="174"/>
      <c r="J20" s="174"/>
      <c r="K20" s="174"/>
      <c r="L20" s="132"/>
      <c r="M20" s="132">
        <v>20</v>
      </c>
      <c r="N20" s="132" t="s">
        <v>69</v>
      </c>
      <c r="O20" s="132"/>
      <c r="P20" s="1"/>
      <c r="Q20" s="1"/>
      <c r="R20" s="1"/>
      <c r="S20" s="1"/>
      <c r="T20" s="132"/>
      <c r="U20" s="132"/>
      <c r="V20" s="132"/>
      <c r="W20" s="132"/>
      <c r="X20" s="1"/>
      <c r="Y20" s="1"/>
      <c r="Z20" s="1"/>
      <c r="AA20" s="1"/>
      <c r="AB20" s="1"/>
      <c r="AC20" s="1"/>
      <c r="AD20" s="1"/>
      <c r="AE20" s="1"/>
      <c r="AF20" s="1"/>
      <c r="AG20" s="1"/>
    </row>
    <row r="21" spans="1:33" ht="18" customHeight="1" x14ac:dyDescent="0.25">
      <c r="A21" s="159"/>
      <c r="B21" s="155" t="str">
        <f t="shared" si="0"/>
        <v>AEP - TNC B</v>
      </c>
      <c r="C21" s="153">
        <f>+'Calculations for Graph'!K36</f>
        <v>2.0988402910988371E-2</v>
      </c>
      <c r="D21" s="1"/>
      <c r="E21" s="132"/>
      <c r="F21" s="132" t="s">
        <v>70</v>
      </c>
      <c r="G21" s="163">
        <v>17</v>
      </c>
      <c r="H21" s="163"/>
      <c r="I21" s="174"/>
      <c r="J21" s="174"/>
      <c r="K21" s="174"/>
      <c r="L21" s="132"/>
      <c r="M21" s="132">
        <v>21</v>
      </c>
      <c r="N21" s="132" t="s">
        <v>70</v>
      </c>
      <c r="O21" s="132"/>
      <c r="P21" s="1"/>
      <c r="Q21" s="1"/>
      <c r="R21" s="1"/>
      <c r="S21" s="1"/>
      <c r="T21" s="132"/>
      <c r="U21" s="132"/>
      <c r="V21" s="132"/>
      <c r="W21" s="132"/>
      <c r="X21" s="1"/>
      <c r="Y21" s="1"/>
      <c r="Z21" s="1"/>
      <c r="AA21" s="1"/>
      <c r="AB21" s="1"/>
      <c r="AC21" s="1"/>
      <c r="AD21" s="1"/>
      <c r="AE21" s="1"/>
      <c r="AF21" s="1"/>
      <c r="AG21" s="1"/>
    </row>
    <row r="22" spans="1:33" ht="18" customHeight="1" x14ac:dyDescent="0.25">
      <c r="A22" s="159"/>
      <c r="B22" s="155" t="str">
        <f t="shared" si="0"/>
        <v>CenterPoint D</v>
      </c>
      <c r="C22" s="153">
        <f>+'Calculations for Graph'!L36</f>
        <v>4.0809417019355795E-2</v>
      </c>
      <c r="D22" s="1"/>
      <c r="E22" s="132"/>
      <c r="F22" s="132"/>
      <c r="G22" s="163"/>
      <c r="H22" s="163"/>
      <c r="I22" s="174"/>
      <c r="J22" s="174"/>
      <c r="K22" s="174"/>
      <c r="L22" s="132"/>
      <c r="M22" s="132"/>
      <c r="N22" s="132"/>
      <c r="O22" s="132"/>
      <c r="P22" s="1"/>
      <c r="Q22" s="1"/>
      <c r="R22" s="1"/>
      <c r="S22" s="1"/>
      <c r="T22" s="132"/>
      <c r="U22" s="132"/>
      <c r="V22" s="132"/>
      <c r="W22" s="132"/>
      <c r="X22" s="1"/>
      <c r="Y22" s="1"/>
      <c r="Z22" s="1"/>
      <c r="AA22" s="1"/>
      <c r="AB22" s="1"/>
      <c r="AC22" s="1"/>
      <c r="AD22" s="1"/>
      <c r="AE22" s="1"/>
      <c r="AF22" s="1"/>
      <c r="AG22" s="1"/>
    </row>
    <row r="23" spans="1:33" ht="18" customHeight="1" x14ac:dyDescent="0.25">
      <c r="A23" s="159"/>
      <c r="B23" s="155" t="str">
        <f t="shared" si="0"/>
        <v>CenterPoint E</v>
      </c>
      <c r="C23" s="153">
        <f>+'Calculations for Graph'!M36</f>
        <v>1.2636569315715915E-2</v>
      </c>
      <c r="D23" s="1"/>
      <c r="E23" s="132"/>
      <c r="F23" s="132"/>
      <c r="G23" s="163"/>
      <c r="H23" s="163"/>
      <c r="I23" s="1"/>
      <c r="J23" s="1"/>
      <c r="K23" s="1"/>
      <c r="L23" s="132"/>
      <c r="M23" s="132"/>
      <c r="N23" s="132"/>
      <c r="O23" s="132"/>
      <c r="P23" s="1"/>
      <c r="Q23" s="1"/>
      <c r="R23" s="1"/>
      <c r="S23" s="1"/>
      <c r="T23" s="132"/>
      <c r="U23" s="132"/>
      <c r="V23" s="132"/>
      <c r="W23" s="132"/>
      <c r="X23" s="1"/>
      <c r="Y23" s="1"/>
      <c r="Z23" s="1"/>
      <c r="AA23" s="1"/>
      <c r="AB23" s="1"/>
      <c r="AC23" s="1"/>
      <c r="AD23" s="1"/>
      <c r="AE23" s="1"/>
      <c r="AF23" s="1"/>
      <c r="AG23" s="1"/>
    </row>
    <row r="24" spans="1:33" ht="18" customHeight="1" x14ac:dyDescent="0.25">
      <c r="A24" s="159"/>
      <c r="B24" s="109" t="s">
        <v>83</v>
      </c>
      <c r="C24" s="153">
        <f>+'Calculations for Graph'!N36</f>
        <v>6.3198658078715095E-2</v>
      </c>
      <c r="D24" s="1"/>
      <c r="E24" s="132"/>
      <c r="F24" s="132"/>
      <c r="G24" s="163"/>
      <c r="H24" s="163"/>
      <c r="I24" s="1"/>
      <c r="J24" s="1"/>
      <c r="K24" s="1"/>
      <c r="L24" s="132"/>
      <c r="M24" s="132"/>
      <c r="N24" s="132"/>
      <c r="O24" s="132"/>
      <c r="P24" s="1"/>
      <c r="Q24" s="1"/>
      <c r="R24" s="1"/>
      <c r="S24" s="1"/>
      <c r="T24" s="132"/>
      <c r="U24" s="132"/>
      <c r="V24" s="132"/>
      <c r="W24" s="132"/>
      <c r="X24" s="1"/>
      <c r="Y24" s="1"/>
      <c r="Z24" s="1"/>
      <c r="AA24" s="1"/>
      <c r="AB24" s="1"/>
      <c r="AC24" s="1"/>
      <c r="AD24" s="1"/>
      <c r="AE24" s="1"/>
      <c r="AF24" s="1"/>
      <c r="AG24" s="1"/>
    </row>
    <row r="25" spans="1:33" ht="18" customHeight="1" x14ac:dyDescent="0.25">
      <c r="A25" s="159"/>
      <c r="B25" s="109" t="s">
        <v>84</v>
      </c>
      <c r="C25" s="153">
        <f>+'Calculations for Graph'!O36</f>
        <v>6.8224821599451133E-2</v>
      </c>
      <c r="D25" s="1"/>
      <c r="E25" s="132"/>
      <c r="F25" s="132"/>
      <c r="G25" s="163"/>
      <c r="H25" s="163"/>
      <c r="I25" s="1"/>
      <c r="J25" s="1"/>
      <c r="K25" s="1"/>
      <c r="L25" s="132"/>
      <c r="M25" s="132"/>
      <c r="N25" s="132"/>
      <c r="O25" s="132"/>
      <c r="P25" s="1"/>
      <c r="Q25" s="1"/>
      <c r="R25" s="1"/>
      <c r="S25" s="1"/>
      <c r="T25" s="132"/>
      <c r="U25" s="132"/>
      <c r="V25" s="132"/>
      <c r="W25" s="132"/>
      <c r="X25" s="1"/>
      <c r="Y25" s="1"/>
      <c r="Z25" s="1"/>
      <c r="AA25" s="1"/>
      <c r="AB25" s="1"/>
      <c r="AC25" s="1"/>
      <c r="AD25" s="1"/>
      <c r="AE25" s="1"/>
      <c r="AF25" s="1"/>
      <c r="AG25" s="1"/>
    </row>
    <row r="26" spans="1:33" ht="18" customHeight="1" x14ac:dyDescent="0.25">
      <c r="B26" s="155" t="str">
        <f t="shared" ref="B26:B34" si="1">F13</f>
        <v>Nueces EC A</v>
      </c>
      <c r="C26" s="153">
        <f>+'Calculations for Graph'!P36</f>
        <v>2.1586638816463815E-2</v>
      </c>
      <c r="D26" s="1"/>
      <c r="E26" s="132"/>
      <c r="F26" s="132"/>
      <c r="G26" s="163"/>
      <c r="H26" s="132"/>
      <c r="I26" s="1"/>
      <c r="J26" s="1"/>
      <c r="K26" s="1"/>
      <c r="L26" s="132"/>
      <c r="M26" s="132"/>
      <c r="N26" s="132"/>
      <c r="O26" s="132"/>
      <c r="P26" s="1"/>
      <c r="Q26" s="1"/>
      <c r="R26" s="1"/>
      <c r="S26" s="1"/>
      <c r="T26" s="132"/>
      <c r="U26" s="132"/>
      <c r="V26" s="132"/>
      <c r="W26" s="132"/>
      <c r="X26" s="1"/>
      <c r="Y26" s="1"/>
      <c r="Z26" s="1"/>
      <c r="AA26" s="1"/>
      <c r="AB26" s="1"/>
      <c r="AC26" s="1"/>
      <c r="AD26" s="1"/>
      <c r="AE26" s="1"/>
      <c r="AF26" s="1"/>
      <c r="AG26" s="1"/>
    </row>
    <row r="27" spans="1:33" ht="18" customHeight="1" x14ac:dyDescent="0.25">
      <c r="B27" s="155" t="str">
        <f t="shared" si="1"/>
        <v>Nueces EC B</v>
      </c>
      <c r="C27" s="153">
        <f>+'Calculations for Graph'!Q36</f>
        <v>5.088464953765863E-2</v>
      </c>
      <c r="D27" s="1"/>
      <c r="E27" s="132"/>
      <c r="F27" s="132"/>
      <c r="G27" s="163"/>
      <c r="H27" s="132"/>
      <c r="I27" s="1"/>
      <c r="J27" s="1"/>
      <c r="K27" s="1"/>
      <c r="L27" s="132"/>
      <c r="M27" s="132"/>
      <c r="N27" s="132"/>
      <c r="O27" s="132"/>
      <c r="P27" s="1"/>
      <c r="Q27" s="1"/>
      <c r="R27" s="1"/>
      <c r="S27" s="1"/>
      <c r="T27" s="132"/>
      <c r="U27" s="132"/>
      <c r="V27" s="132"/>
      <c r="W27" s="132"/>
      <c r="X27" s="1"/>
      <c r="Y27" s="1"/>
      <c r="Z27" s="1"/>
      <c r="AA27" s="1"/>
      <c r="AB27" s="1"/>
      <c r="AC27" s="1"/>
      <c r="AD27" s="1"/>
      <c r="AE27" s="1"/>
      <c r="AF27" s="1"/>
      <c r="AG27" s="1"/>
    </row>
    <row r="28" spans="1:33" ht="18" customHeight="1" x14ac:dyDescent="0.25">
      <c r="B28" s="155" t="str">
        <f t="shared" si="1"/>
        <v>TNMP A</v>
      </c>
      <c r="C28" s="153">
        <f>+'Calculations for Graph'!R36</f>
        <v>3.6259333820134659E-2</v>
      </c>
      <c r="D28" s="1"/>
      <c r="E28" s="132"/>
      <c r="F28" s="132"/>
      <c r="G28" s="163"/>
      <c r="H28" s="132"/>
      <c r="I28" s="1"/>
      <c r="J28" s="1"/>
      <c r="K28" s="1"/>
      <c r="L28" s="132"/>
      <c r="M28" s="132"/>
      <c r="N28" s="132"/>
      <c r="O28" s="132"/>
      <c r="P28" s="1"/>
      <c r="Q28" s="1"/>
      <c r="R28" s="1"/>
      <c r="S28" s="1"/>
      <c r="T28" s="132"/>
      <c r="U28" s="132"/>
      <c r="V28" s="132"/>
      <c r="W28" s="132"/>
      <c r="X28" s="1"/>
      <c r="Y28" s="1"/>
      <c r="Z28" s="1"/>
      <c r="AA28" s="1"/>
      <c r="AB28" s="1"/>
      <c r="AC28" s="1"/>
      <c r="AD28" s="1"/>
      <c r="AE28" s="1"/>
      <c r="AF28" s="1"/>
      <c r="AG28" s="1"/>
    </row>
    <row r="29" spans="1:33" ht="18" customHeight="1" x14ac:dyDescent="0.25">
      <c r="B29" s="155" t="str">
        <f t="shared" si="1"/>
        <v>TNMP B</v>
      </c>
      <c r="C29" s="153">
        <f>+'Calculations for Graph'!S36</f>
        <v>4.9811990314443652E-2</v>
      </c>
      <c r="D29" s="1"/>
      <c r="E29" s="132"/>
      <c r="F29" s="132"/>
      <c r="G29" s="163"/>
      <c r="H29" s="132"/>
      <c r="I29" s="1"/>
      <c r="J29" s="1"/>
      <c r="K29" s="1"/>
      <c r="L29" s="132"/>
      <c r="M29" s="132"/>
      <c r="N29" s="132"/>
      <c r="O29" s="132"/>
      <c r="P29" s="1"/>
      <c r="Q29" s="1"/>
      <c r="R29" s="1"/>
      <c r="S29" s="1"/>
      <c r="T29" s="132"/>
      <c r="U29" s="132"/>
      <c r="V29" s="132"/>
      <c r="W29" s="132"/>
      <c r="X29" s="1"/>
      <c r="Y29" s="1"/>
      <c r="Z29" s="1"/>
      <c r="AA29" s="1"/>
      <c r="AB29" s="1"/>
      <c r="AC29" s="1"/>
      <c r="AD29" s="1"/>
      <c r="AE29" s="1"/>
      <c r="AF29" s="1"/>
      <c r="AG29" s="1"/>
    </row>
    <row r="30" spans="1:33" ht="18" customHeight="1" x14ac:dyDescent="0.25">
      <c r="B30" s="155" t="str">
        <f t="shared" si="1"/>
        <v>TNMP C</v>
      </c>
      <c r="C30" s="153">
        <f>+'Calculations for Graph'!T36</f>
        <v>3.9452123384737137E-2</v>
      </c>
      <c r="D30" s="1"/>
      <c r="E30" s="132"/>
      <c r="F30" s="132"/>
      <c r="G30" s="132"/>
      <c r="H30" s="132"/>
      <c r="I30" s="1"/>
      <c r="J30" s="1"/>
      <c r="K30" s="1"/>
      <c r="L30" s="132"/>
      <c r="M30" s="132"/>
      <c r="N30" s="132"/>
      <c r="O30" s="132"/>
      <c r="P30" s="1"/>
      <c r="Q30" s="1"/>
      <c r="R30" s="1"/>
      <c r="S30" s="1"/>
      <c r="T30" s="132"/>
      <c r="U30" s="132"/>
      <c r="V30" s="132"/>
      <c r="W30" s="132"/>
      <c r="X30" s="1"/>
      <c r="Y30" s="1"/>
      <c r="Z30" s="1"/>
      <c r="AA30" s="1"/>
      <c r="AB30" s="1"/>
      <c r="AC30" s="1"/>
      <c r="AD30" s="1"/>
      <c r="AE30" s="1"/>
      <c r="AF30" s="1"/>
      <c r="AG30" s="1"/>
    </row>
    <row r="31" spans="1:33" ht="18" customHeight="1" x14ac:dyDescent="0.25">
      <c r="B31" s="155" t="str">
        <f t="shared" si="1"/>
        <v>TNMP D</v>
      </c>
      <c r="C31" s="153">
        <f>+'Calculations for Graph'!U36</f>
        <v>7.1296623722878177E-2</v>
      </c>
      <c r="D31" s="1"/>
      <c r="E31" s="132"/>
      <c r="F31" s="132"/>
      <c r="G31" s="132"/>
      <c r="H31" s="132"/>
      <c r="I31" s="1"/>
      <c r="J31" s="1"/>
      <c r="K31" s="1"/>
      <c r="L31" s="132"/>
      <c r="M31" s="132"/>
      <c r="N31" s="132"/>
      <c r="O31" s="132"/>
      <c r="P31" s="1"/>
      <c r="Q31" s="1"/>
      <c r="R31" s="1"/>
      <c r="S31" s="1"/>
      <c r="T31" s="132"/>
      <c r="U31" s="132"/>
      <c r="V31" s="132"/>
      <c r="W31" s="132"/>
      <c r="X31" s="1"/>
      <c r="Y31" s="1"/>
      <c r="Z31" s="1"/>
      <c r="AA31" s="1"/>
      <c r="AB31" s="1"/>
      <c r="AC31" s="1"/>
      <c r="AD31" s="1"/>
      <c r="AE31" s="1"/>
      <c r="AF31" s="1"/>
      <c r="AG31" s="1"/>
    </row>
    <row r="32" spans="1:33" ht="18" customHeight="1" x14ac:dyDescent="0.25">
      <c r="B32" s="155" t="str">
        <f t="shared" si="1"/>
        <v>TNMP E</v>
      </c>
      <c r="C32" s="153">
        <f>+'Calculations for Graph'!V36</f>
        <v>4.0916048109016556E-2</v>
      </c>
      <c r="D32" s="1"/>
      <c r="E32" s="132"/>
      <c r="F32" s="132"/>
      <c r="G32" s="132"/>
      <c r="H32" s="132"/>
      <c r="I32" s="1"/>
      <c r="J32" s="1"/>
      <c r="K32" s="1"/>
      <c r="L32" s="132"/>
      <c r="M32" s="132"/>
      <c r="N32" s="132"/>
      <c r="O32" s="132"/>
      <c r="P32" s="1"/>
      <c r="Q32" s="1"/>
      <c r="R32" s="1"/>
      <c r="S32" s="1"/>
      <c r="T32" s="132"/>
      <c r="U32" s="132"/>
      <c r="V32" s="132"/>
      <c r="W32" s="132"/>
      <c r="X32" s="1"/>
      <c r="Y32" s="1"/>
      <c r="Z32" s="1"/>
      <c r="AA32" s="1"/>
      <c r="AB32" s="1"/>
      <c r="AC32" s="1"/>
      <c r="AD32" s="1"/>
      <c r="AE32" s="1"/>
      <c r="AF32" s="1"/>
      <c r="AG32" s="1"/>
    </row>
    <row r="33" spans="1:40" ht="18" customHeight="1" x14ac:dyDescent="0.25">
      <c r="B33" s="155" t="str">
        <f t="shared" si="1"/>
        <v>Oncor A</v>
      </c>
      <c r="C33" s="153">
        <f>+'Calculations for Graph'!W36</f>
        <v>3.5006721824447029E-2</v>
      </c>
      <c r="D33" s="1"/>
      <c r="E33" s="132"/>
      <c r="F33" s="132"/>
      <c r="G33" s="132"/>
      <c r="H33" s="132"/>
      <c r="I33" s="1"/>
      <c r="J33" s="1"/>
      <c r="K33" s="1"/>
      <c r="L33" s="132"/>
      <c r="M33" s="132"/>
      <c r="N33" s="132"/>
      <c r="O33" s="132"/>
      <c r="P33" s="1"/>
      <c r="Q33" s="1"/>
      <c r="R33" s="1"/>
      <c r="S33" s="1"/>
      <c r="T33" s="132"/>
      <c r="U33" s="132"/>
      <c r="V33" s="132"/>
      <c r="W33" s="132"/>
      <c r="X33" s="1"/>
      <c r="Y33" s="1"/>
      <c r="Z33" s="1"/>
      <c r="AA33" s="1"/>
      <c r="AB33" s="1"/>
      <c r="AC33" s="1"/>
      <c r="AD33" s="1"/>
      <c r="AE33" s="1"/>
      <c r="AF33" s="1"/>
      <c r="AG33" s="1"/>
    </row>
    <row r="34" spans="1:40" ht="18" customHeight="1" x14ac:dyDescent="0.25">
      <c r="B34" s="155" t="str">
        <f t="shared" si="1"/>
        <v>Oncor B</v>
      </c>
      <c r="C34" s="153">
        <f>'Calculations for Graph'!X36</f>
        <v>1.587740240880444E-2</v>
      </c>
      <c r="D34" s="1"/>
      <c r="E34" s="132"/>
      <c r="F34" s="132"/>
      <c r="G34" s="132"/>
      <c r="H34" s="132"/>
      <c r="I34" s="1"/>
      <c r="J34" s="1"/>
      <c r="K34" s="1"/>
      <c r="L34" s="132"/>
      <c r="M34" s="132"/>
      <c r="N34" s="132"/>
      <c r="O34" s="132"/>
      <c r="P34" s="1"/>
      <c r="Q34" s="1"/>
      <c r="R34" s="1"/>
      <c r="S34" s="1"/>
      <c r="T34" s="132"/>
      <c r="U34" s="132"/>
      <c r="V34" s="132"/>
      <c r="W34" s="132"/>
      <c r="X34" s="1"/>
      <c r="Y34" s="1"/>
      <c r="Z34" s="1"/>
      <c r="AA34" s="1"/>
      <c r="AB34" s="1"/>
      <c r="AC34" s="1"/>
      <c r="AD34" s="1"/>
      <c r="AE34" s="1"/>
      <c r="AF34" s="1"/>
      <c r="AG34" s="1"/>
    </row>
    <row r="35" spans="1:40" ht="18" customHeight="1" x14ac:dyDescent="0.25">
      <c r="B35" s="177"/>
      <c r="C35" s="178"/>
      <c r="D35" s="123"/>
      <c r="E35" s="132"/>
      <c r="F35" s="132"/>
      <c r="G35" s="132"/>
      <c r="H35" s="132"/>
      <c r="I35" s="1"/>
      <c r="J35" s="1"/>
      <c r="K35" s="1"/>
      <c r="L35" s="132"/>
      <c r="M35" s="132"/>
      <c r="N35" s="132"/>
      <c r="O35" s="132"/>
      <c r="P35" s="1"/>
      <c r="Q35" s="1"/>
      <c r="R35" s="1"/>
      <c r="S35" s="1"/>
      <c r="T35" s="132"/>
      <c r="U35" s="132"/>
      <c r="V35" s="132"/>
      <c r="W35" s="132"/>
      <c r="X35" s="1"/>
      <c r="Y35" s="1"/>
      <c r="Z35" s="1"/>
      <c r="AA35" s="1"/>
      <c r="AB35" s="1"/>
      <c r="AC35" s="1"/>
      <c r="AD35" s="1"/>
      <c r="AE35" s="1"/>
      <c r="AF35" s="1"/>
      <c r="AG35" s="1"/>
    </row>
    <row r="36" spans="1:40" ht="18" customHeight="1" x14ac:dyDescent="0.25">
      <c r="B36" s="151"/>
      <c r="C36" s="179"/>
      <c r="D36" s="123"/>
      <c r="E36" s="132"/>
      <c r="F36" s="132"/>
      <c r="G36" s="132"/>
      <c r="H36" s="132"/>
      <c r="I36" s="1"/>
      <c r="J36" s="1"/>
      <c r="K36" s="1"/>
      <c r="L36" s="132"/>
      <c r="M36" s="132"/>
      <c r="N36" s="132"/>
      <c r="O36" s="132"/>
      <c r="P36" s="1"/>
      <c r="Q36" s="1"/>
      <c r="R36" s="1"/>
      <c r="S36" s="1"/>
      <c r="T36" s="132"/>
      <c r="U36" s="132"/>
      <c r="V36" s="132"/>
      <c r="W36" s="132"/>
      <c r="X36" s="1"/>
      <c r="Y36" s="1"/>
      <c r="Z36" s="1"/>
      <c r="AA36" s="1"/>
      <c r="AB36" s="1"/>
      <c r="AC36" s="1"/>
      <c r="AD36" s="1"/>
      <c r="AE36" s="1"/>
      <c r="AF36" s="1"/>
      <c r="AG36" s="1"/>
    </row>
    <row r="37" spans="1:40" ht="18" customHeight="1" x14ac:dyDescent="0.25">
      <c r="B37" s="151"/>
      <c r="C37" s="179"/>
      <c r="D37" s="123"/>
      <c r="E37" s="132"/>
      <c r="F37" s="132"/>
      <c r="G37" s="132"/>
      <c r="H37" s="132"/>
      <c r="I37" s="1"/>
      <c r="J37" s="1"/>
      <c r="K37" s="1"/>
      <c r="L37" s="132"/>
      <c r="M37" s="132"/>
      <c r="N37" s="132"/>
      <c r="O37" s="132"/>
      <c r="P37" s="1"/>
      <c r="Q37" s="1"/>
      <c r="R37" s="1"/>
      <c r="S37" s="1"/>
      <c r="T37" s="132"/>
      <c r="U37" s="132"/>
      <c r="V37" s="132"/>
      <c r="W37" s="132"/>
      <c r="X37" s="1"/>
      <c r="Y37" s="1"/>
      <c r="Z37" s="1"/>
      <c r="AA37" s="1"/>
      <c r="AB37" s="1"/>
      <c r="AC37" s="1"/>
      <c r="AD37" s="1"/>
      <c r="AE37" s="1"/>
      <c r="AF37" s="1"/>
      <c r="AG37" s="1"/>
    </row>
    <row r="38" spans="1:40" ht="18" customHeight="1" x14ac:dyDescent="0.25">
      <c r="B38" s="151"/>
      <c r="C38" s="179"/>
      <c r="D38" s="123"/>
      <c r="E38" s="132"/>
      <c r="F38" s="132"/>
      <c r="G38" s="132"/>
      <c r="H38" s="132"/>
      <c r="I38" s="1"/>
      <c r="J38" s="1"/>
      <c r="K38" s="1"/>
      <c r="L38" s="132"/>
      <c r="M38" s="132"/>
      <c r="N38" s="132"/>
      <c r="O38" s="132"/>
      <c r="P38" s="1"/>
      <c r="Q38" s="1"/>
      <c r="R38" s="1"/>
      <c r="S38" s="1"/>
      <c r="T38" s="132"/>
      <c r="U38" s="132"/>
      <c r="V38" s="132"/>
      <c r="W38" s="132"/>
      <c r="X38" s="1"/>
      <c r="Y38" s="1"/>
      <c r="Z38" s="1"/>
      <c r="AA38" s="1"/>
      <c r="AB38" s="1"/>
      <c r="AC38" s="1"/>
      <c r="AD38" s="1"/>
      <c r="AE38" s="1"/>
      <c r="AF38" s="1"/>
      <c r="AG38" s="1"/>
    </row>
    <row r="39" spans="1:40" ht="18" customHeight="1" x14ac:dyDescent="0.25">
      <c r="B39" s="151"/>
      <c r="C39" s="179"/>
      <c r="D39" s="123"/>
      <c r="E39" s="132"/>
      <c r="F39" s="132"/>
      <c r="G39" s="132"/>
      <c r="H39" s="132"/>
      <c r="I39" s="1"/>
      <c r="J39" s="1"/>
      <c r="K39" s="1"/>
      <c r="L39" s="132"/>
      <c r="M39" s="132"/>
      <c r="N39" s="132"/>
      <c r="O39" s="132"/>
      <c r="P39" s="1"/>
      <c r="Q39" s="1"/>
      <c r="R39" s="1"/>
      <c r="S39" s="1"/>
      <c r="T39" s="132"/>
      <c r="U39" s="132"/>
      <c r="V39" s="132"/>
      <c r="W39" s="132"/>
      <c r="X39" s="1"/>
      <c r="Y39" s="1"/>
      <c r="Z39" s="1"/>
      <c r="AA39" s="1"/>
      <c r="AB39" s="1"/>
      <c r="AC39" s="1"/>
      <c r="AD39" s="1"/>
      <c r="AE39" s="1"/>
      <c r="AF39" s="1"/>
      <c r="AG39" s="1"/>
    </row>
    <row r="40" spans="1:40" ht="18" customHeight="1" x14ac:dyDescent="0.25">
      <c r="B40" s="151"/>
      <c r="C40" s="179"/>
      <c r="D40" s="123"/>
      <c r="E40" s="132"/>
      <c r="F40" s="132"/>
      <c r="G40" s="132"/>
      <c r="H40" s="132"/>
      <c r="I40" s="1"/>
      <c r="J40" s="1"/>
      <c r="K40" s="1"/>
      <c r="L40" s="132"/>
      <c r="M40" s="132"/>
      <c r="N40" s="132"/>
      <c r="O40" s="132"/>
      <c r="P40" s="1"/>
      <c r="Q40" s="1"/>
      <c r="R40" s="1"/>
      <c r="S40" s="1"/>
      <c r="T40" s="132"/>
      <c r="U40" s="132"/>
      <c r="V40" s="132"/>
      <c r="W40" s="132"/>
      <c r="X40" s="1"/>
      <c r="Y40" s="1"/>
      <c r="Z40" s="1"/>
      <c r="AA40" s="1"/>
      <c r="AB40" s="1"/>
      <c r="AC40" s="1"/>
      <c r="AD40" s="1"/>
      <c r="AE40" s="1"/>
      <c r="AF40" s="1"/>
      <c r="AG40" s="1"/>
    </row>
    <row r="41" spans="1:40" ht="18" customHeight="1" x14ac:dyDescent="0.25">
      <c r="A41" s="1"/>
      <c r="B41" s="1"/>
      <c r="C41" s="2"/>
      <c r="D41" s="123"/>
      <c r="E41" s="132"/>
      <c r="F41" s="132"/>
      <c r="G41" s="132"/>
      <c r="H41" s="132"/>
      <c r="I41" s="1"/>
      <c r="J41" s="1"/>
      <c r="K41" s="1"/>
      <c r="L41" s="132"/>
      <c r="M41" s="132"/>
      <c r="N41" s="132"/>
      <c r="O41" s="132"/>
      <c r="P41" s="1"/>
      <c r="Q41" s="1"/>
      <c r="R41" s="1"/>
      <c r="S41" s="1"/>
      <c r="T41" s="132"/>
      <c r="U41" s="132"/>
      <c r="V41" s="132"/>
      <c r="W41" s="132"/>
      <c r="X41" s="1"/>
      <c r="Y41" s="1"/>
      <c r="Z41" s="1"/>
      <c r="AA41" s="1"/>
      <c r="AB41" s="1"/>
      <c r="AC41" s="1"/>
      <c r="AD41" s="1"/>
      <c r="AE41" s="1"/>
      <c r="AF41" s="1"/>
      <c r="AG41" s="1"/>
      <c r="AH41" s="1"/>
      <c r="AI41" s="1"/>
      <c r="AJ41" s="1"/>
      <c r="AK41" s="1"/>
      <c r="AL41" s="1"/>
      <c r="AM41" s="1"/>
      <c r="AN41" s="1"/>
    </row>
    <row r="42" spans="1:40" ht="18" customHeight="1" x14ac:dyDescent="0.25">
      <c r="A42" s="1"/>
      <c r="B42" s="123"/>
      <c r="C42" s="176"/>
      <c r="D42" s="123"/>
      <c r="E42" s="132"/>
      <c r="F42" s="132"/>
      <c r="G42" s="132"/>
      <c r="H42" s="132"/>
      <c r="I42" s="1"/>
      <c r="J42" s="1"/>
      <c r="K42" s="1"/>
      <c r="L42" s="132"/>
      <c r="M42" s="132"/>
      <c r="N42" s="132"/>
      <c r="O42" s="132"/>
      <c r="P42" s="1"/>
      <c r="Q42" s="1"/>
      <c r="R42" s="1"/>
      <c r="S42" s="1"/>
      <c r="T42" s="132"/>
      <c r="U42" s="132"/>
      <c r="V42" s="132"/>
      <c r="W42" s="132"/>
      <c r="X42" s="1"/>
      <c r="Y42" s="1"/>
      <c r="Z42" s="1"/>
      <c r="AA42" s="1"/>
      <c r="AB42" s="1"/>
      <c r="AC42" s="1"/>
      <c r="AD42" s="1"/>
      <c r="AE42" s="1"/>
      <c r="AF42" s="1"/>
      <c r="AG42" s="1"/>
      <c r="AH42" s="1"/>
      <c r="AI42" s="1"/>
      <c r="AJ42" s="1"/>
      <c r="AK42" s="1"/>
      <c r="AL42" s="1"/>
      <c r="AM42" s="1"/>
      <c r="AN42" s="1"/>
    </row>
    <row r="43" spans="1:40" ht="18" customHeight="1" x14ac:dyDescent="0.25">
      <c r="A43" s="1"/>
      <c r="B43" s="123"/>
      <c r="C43" s="2"/>
      <c r="D43" s="123"/>
      <c r="E43" s="132"/>
      <c r="F43" s="132"/>
      <c r="G43" s="132"/>
      <c r="H43" s="132"/>
      <c r="I43" s="1"/>
      <c r="J43" s="1"/>
      <c r="K43" s="1"/>
      <c r="L43" s="132"/>
      <c r="M43" s="132"/>
      <c r="N43" s="132"/>
      <c r="O43" s="132"/>
      <c r="P43" s="1"/>
      <c r="Q43" s="1"/>
      <c r="R43" s="1"/>
      <c r="S43" s="1"/>
      <c r="T43" s="132"/>
      <c r="U43" s="132"/>
      <c r="V43" s="132"/>
      <c r="W43" s="132"/>
      <c r="X43" s="1"/>
      <c r="Y43" s="1"/>
      <c r="Z43" s="1"/>
      <c r="AA43" s="1"/>
      <c r="AB43" s="1"/>
      <c r="AC43" s="1"/>
      <c r="AD43" s="1"/>
      <c r="AE43" s="1"/>
      <c r="AF43" s="1"/>
      <c r="AG43" s="1"/>
      <c r="AH43" s="1"/>
      <c r="AI43" s="1"/>
      <c r="AJ43" s="1"/>
      <c r="AK43" s="1"/>
      <c r="AL43" s="1"/>
      <c r="AM43" s="1"/>
      <c r="AN43" s="1"/>
    </row>
    <row r="44" spans="1:40" ht="18" customHeight="1" x14ac:dyDescent="0.25">
      <c r="A44" s="1"/>
      <c r="B44" s="123"/>
      <c r="C44" s="2"/>
      <c r="D44" s="123"/>
      <c r="E44" s="132"/>
      <c r="F44" s="132"/>
      <c r="G44" s="132"/>
      <c r="H44" s="132"/>
      <c r="I44" s="1"/>
      <c r="J44" s="1"/>
      <c r="K44" s="1"/>
      <c r="L44" s="132"/>
      <c r="M44" s="132"/>
      <c r="N44" s="132"/>
      <c r="O44" s="132"/>
      <c r="P44" s="1"/>
      <c r="Q44" s="1"/>
      <c r="R44" s="1"/>
      <c r="S44" s="1"/>
      <c r="T44" s="132"/>
      <c r="U44" s="132"/>
      <c r="V44" s="132"/>
      <c r="W44" s="132"/>
      <c r="X44" s="1"/>
      <c r="Y44" s="1"/>
      <c r="Z44" s="1"/>
      <c r="AA44" s="1"/>
      <c r="AB44" s="1"/>
      <c r="AC44" s="1"/>
      <c r="AD44" s="1"/>
      <c r="AE44" s="1"/>
      <c r="AF44" s="1"/>
      <c r="AG44" s="1"/>
      <c r="AH44" s="1"/>
      <c r="AI44" s="1"/>
      <c r="AJ44" s="1"/>
      <c r="AK44" s="1"/>
      <c r="AL44" s="1"/>
      <c r="AM44" s="1"/>
      <c r="AN44" s="1"/>
    </row>
    <row r="45" spans="1:40" ht="18" customHeight="1" x14ac:dyDescent="0.25">
      <c r="A45" s="1"/>
      <c r="B45" s="1"/>
      <c r="C45" s="2"/>
      <c r="D45" s="123"/>
      <c r="E45" s="132"/>
      <c r="F45" s="132"/>
      <c r="G45" s="132"/>
      <c r="H45" s="132"/>
      <c r="I45" s="1"/>
      <c r="J45" s="1"/>
      <c r="K45" s="1"/>
      <c r="L45" s="132"/>
      <c r="M45" s="132"/>
      <c r="N45" s="132"/>
      <c r="O45" s="132"/>
      <c r="P45" s="1"/>
      <c r="Q45" s="1"/>
      <c r="R45" s="1"/>
      <c r="S45" s="1"/>
      <c r="T45" s="132"/>
      <c r="U45" s="132"/>
      <c r="V45" s="132"/>
      <c r="W45" s="132"/>
      <c r="X45" s="1"/>
      <c r="Y45" s="1"/>
      <c r="Z45" s="1"/>
      <c r="AA45" s="1"/>
      <c r="AB45" s="1"/>
      <c r="AC45" s="1"/>
      <c r="AD45" s="1"/>
      <c r="AE45" s="1"/>
      <c r="AF45" s="1"/>
      <c r="AG45" s="1"/>
      <c r="AH45" s="1"/>
      <c r="AI45" s="1"/>
      <c r="AJ45" s="1"/>
      <c r="AK45" s="1"/>
      <c r="AL45" s="1"/>
      <c r="AM45" s="1"/>
      <c r="AN45" s="1"/>
    </row>
    <row r="46" spans="1:40" ht="18" customHeight="1" x14ac:dyDescent="0.25">
      <c r="A46" s="1"/>
      <c r="B46" s="1"/>
      <c r="C46" s="2"/>
      <c r="D46" s="123"/>
      <c r="E46" s="132"/>
      <c r="F46" s="132"/>
      <c r="G46" s="132"/>
      <c r="H46" s="132"/>
      <c r="I46" s="1"/>
      <c r="J46" s="1"/>
      <c r="K46" s="1"/>
      <c r="L46" s="132"/>
      <c r="M46" s="132"/>
      <c r="N46" s="132"/>
      <c r="O46" s="132"/>
      <c r="P46" s="1"/>
      <c r="Q46" s="1"/>
      <c r="R46" s="1"/>
      <c r="S46" s="1"/>
      <c r="T46" s="132"/>
      <c r="U46" s="132"/>
      <c r="V46" s="132"/>
      <c r="W46" s="132"/>
      <c r="X46" s="1"/>
      <c r="Y46" s="1"/>
      <c r="Z46" s="1"/>
      <c r="AA46" s="1"/>
      <c r="AB46" s="1"/>
      <c r="AC46" s="1"/>
      <c r="AD46" s="1"/>
      <c r="AE46" s="1"/>
      <c r="AF46" s="1"/>
      <c r="AG46" s="1"/>
      <c r="AH46" s="1"/>
      <c r="AI46" s="1"/>
      <c r="AJ46" s="1"/>
      <c r="AK46" s="1"/>
      <c r="AL46" s="1"/>
      <c r="AM46" s="1"/>
      <c r="AN46" s="1"/>
    </row>
    <row r="47" spans="1:40" ht="18" customHeight="1" x14ac:dyDescent="0.25">
      <c r="A47" s="1"/>
      <c r="B47" s="1"/>
      <c r="C47" s="2"/>
      <c r="D47" s="123"/>
      <c r="E47" s="132"/>
      <c r="F47" s="132"/>
      <c r="G47" s="132"/>
      <c r="H47" s="132"/>
      <c r="I47" s="1"/>
      <c r="J47" s="1"/>
      <c r="K47" s="1"/>
      <c r="L47" s="132"/>
      <c r="M47" s="132"/>
      <c r="N47" s="132"/>
      <c r="O47" s="132"/>
      <c r="P47" s="1"/>
      <c r="Q47" s="1"/>
      <c r="R47" s="1"/>
      <c r="S47" s="1"/>
      <c r="T47" s="132"/>
      <c r="U47" s="132"/>
      <c r="V47" s="132"/>
      <c r="W47" s="132"/>
      <c r="X47" s="1"/>
      <c r="Y47" s="1"/>
      <c r="Z47" s="1"/>
      <c r="AA47" s="1"/>
      <c r="AB47" s="1"/>
      <c r="AC47" s="1"/>
      <c r="AD47" s="1"/>
      <c r="AE47" s="1"/>
      <c r="AF47" s="1"/>
      <c r="AG47" s="1"/>
      <c r="AH47" s="1"/>
      <c r="AI47" s="1"/>
      <c r="AJ47" s="1"/>
      <c r="AK47" s="1"/>
      <c r="AL47" s="1"/>
      <c r="AM47" s="1"/>
      <c r="AN47" s="1"/>
    </row>
    <row r="48" spans="1:40" ht="18" customHeight="1" x14ac:dyDescent="0.25"/>
    <row r="49" ht="18" customHeight="1" x14ac:dyDescent="0.25"/>
    <row r="50" ht="18" customHeight="1" x14ac:dyDescent="0.25"/>
    <row r="51" ht="18" customHeight="1" x14ac:dyDescent="0.25"/>
  </sheetData>
  <sheetProtection algorithmName="SHA-512" hashValue="JWWfSI7w2beOOfFPSr2oVi9CuIMsWOvYEs+MaetvvQERIgjxZnfLhZW/XOzQcDtyCgQOjtHNNjl87BjhFY8s/Q==" saltValue="+a4hYqfoDMleF/iFtTQ5jg==" spinCount="100000" sheet="1" selectLockedCells="1"/>
  <phoneticPr fontId="0" type="noConversion"/>
  <printOptions horizontalCentered="1" verticalCentered="1"/>
  <pageMargins left="0.5" right="0.33" top="1" bottom="1" header="0.5" footer="0.5"/>
  <pageSetup scale="50" orientation="landscape" verticalDpi="300" r:id="rId1"/>
  <headerFooter alignWithMargins="0"/>
  <cellWatches>
    <cellWatch r="B2"/>
  </cellWatches>
  <drawing r:id="rId2"/>
  <legacyDrawing r:id="rId3"/>
  <controls>
    <mc:AlternateContent xmlns:mc="http://schemas.openxmlformats.org/markup-compatibility/2006">
      <mc:Choice Requires="x14">
        <control shapeId="39938" r:id="rId4" name="ComboBox1">
          <controlPr locked="0" defaultSize="0" autoLine="0" linkedCell="$U$10" listFillRange="$F$5:$G$21" r:id="rId5">
            <anchor moveWithCells="1">
              <from>
                <xdr:col>2</xdr:col>
                <xdr:colOff>99060</xdr:colOff>
                <xdr:row>1</xdr:row>
                <xdr:rowOff>68580</xdr:rowOff>
              </from>
              <to>
                <xdr:col>3</xdr:col>
                <xdr:colOff>1181100</xdr:colOff>
                <xdr:row>1</xdr:row>
                <xdr:rowOff>335280</xdr:rowOff>
              </to>
            </anchor>
          </controlPr>
        </control>
      </mc:Choice>
      <mc:Fallback>
        <control shapeId="39938" r:id="rId4" name="ComboBox1"/>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C26"/>
  <sheetViews>
    <sheetView showGridLines="0" showRowColHeaders="0" tabSelected="1" topLeftCell="E1" workbookViewId="0">
      <selection activeCell="Q41" sqref="Q41"/>
    </sheetView>
  </sheetViews>
  <sheetFormatPr defaultRowHeight="13.2" x14ac:dyDescent="0.25"/>
  <cols>
    <col min="1" max="1" width="17.33203125" customWidth="1"/>
    <col min="2" max="2" width="16.88671875" customWidth="1"/>
    <col min="3" max="3" width="6.5546875" customWidth="1"/>
    <col min="4" max="4" width="10" customWidth="1"/>
    <col min="5" max="5" width="3.44140625" customWidth="1"/>
    <col min="7" max="7" width="11.109375" bestFit="1" customWidth="1"/>
    <col min="8" max="8" width="10.5546875" bestFit="1" customWidth="1"/>
    <col min="9" max="10" width="10.5546875" customWidth="1"/>
    <col min="11" max="12" width="11.6640625" bestFit="1" customWidth="1"/>
    <col min="13" max="14" width="11.6640625" customWidth="1"/>
    <col min="15" max="16" width="10.5546875" customWidth="1"/>
    <col min="17" max="23" width="9.109375" bestFit="1" customWidth="1"/>
    <col min="24" max="28" width="10.5546875" bestFit="1" customWidth="1"/>
    <col min="29" max="29" width="10.88671875" customWidth="1"/>
    <col min="30" max="30" width="10.5546875" bestFit="1" customWidth="1"/>
    <col min="31" max="31" width="11.109375" bestFit="1" customWidth="1"/>
  </cols>
  <sheetData>
    <row r="1" spans="1:29" ht="15.75" customHeight="1" x14ac:dyDescent="0.25">
      <c r="A1" s="4" t="s">
        <v>6</v>
      </c>
      <c r="B1" s="3"/>
      <c r="C1" s="30"/>
      <c r="D1" s="11"/>
      <c r="F1" s="38" t="s">
        <v>7</v>
      </c>
      <c r="G1" s="39" t="s">
        <v>37</v>
      </c>
      <c r="H1" s="39" t="s">
        <v>37</v>
      </c>
      <c r="I1" s="39" t="s">
        <v>38</v>
      </c>
      <c r="J1" s="39" t="s">
        <v>38</v>
      </c>
      <c r="K1" s="39" t="s">
        <v>39</v>
      </c>
      <c r="L1" s="39" t="s">
        <v>39</v>
      </c>
      <c r="M1" s="39" t="s">
        <v>80</v>
      </c>
      <c r="N1" s="39" t="s">
        <v>80</v>
      </c>
      <c r="O1" s="39" t="s">
        <v>45</v>
      </c>
      <c r="P1" s="39" t="s">
        <v>45</v>
      </c>
      <c r="Q1" s="39" t="s">
        <v>8</v>
      </c>
      <c r="R1" s="39" t="s">
        <v>8</v>
      </c>
      <c r="S1" s="39" t="s">
        <v>8</v>
      </c>
      <c r="T1" s="39" t="s">
        <v>8</v>
      </c>
      <c r="U1" s="39" t="s">
        <v>8</v>
      </c>
      <c r="V1" s="39" t="s">
        <v>68</v>
      </c>
      <c r="W1" s="39" t="s">
        <v>68</v>
      </c>
      <c r="X1" s="197"/>
      <c r="Y1" s="197"/>
      <c r="Z1" s="197"/>
      <c r="AA1" s="197"/>
      <c r="AB1" s="197"/>
      <c r="AC1" s="197"/>
    </row>
    <row r="2" spans="1:29" x14ac:dyDescent="0.25">
      <c r="A2" s="127" t="str">
        <f>'Calculations for Graph'!A2</f>
        <v>September 01, 2024 to August 31, 2025</v>
      </c>
      <c r="B2" s="3"/>
      <c r="C2" s="5"/>
      <c r="D2" s="11"/>
      <c r="F2" s="38" t="s">
        <v>9</v>
      </c>
      <c r="G2" s="47" t="s">
        <v>10</v>
      </c>
      <c r="H2" s="47" t="s">
        <v>11</v>
      </c>
      <c r="I2" s="47" t="s">
        <v>10</v>
      </c>
      <c r="J2" s="47" t="s">
        <v>11</v>
      </c>
      <c r="K2" s="47" t="s">
        <v>12</v>
      </c>
      <c r="L2" s="47" t="s">
        <v>14</v>
      </c>
      <c r="M2" s="47" t="s">
        <v>10</v>
      </c>
      <c r="N2" s="47" t="s">
        <v>11</v>
      </c>
      <c r="O2" s="47" t="s">
        <v>10</v>
      </c>
      <c r="P2" s="47" t="s">
        <v>11</v>
      </c>
      <c r="Q2" s="47" t="s">
        <v>10</v>
      </c>
      <c r="R2" s="47" t="s">
        <v>11</v>
      </c>
      <c r="S2" s="47" t="s">
        <v>13</v>
      </c>
      <c r="T2" s="47" t="s">
        <v>12</v>
      </c>
      <c r="U2" s="47" t="s">
        <v>14</v>
      </c>
      <c r="V2" s="47" t="s">
        <v>10</v>
      </c>
      <c r="W2" s="47" t="s">
        <v>11</v>
      </c>
      <c r="X2" s="197"/>
      <c r="Y2" s="197"/>
      <c r="Z2" s="197"/>
      <c r="AA2" s="197"/>
      <c r="AB2" s="197"/>
      <c r="AC2" s="197"/>
    </row>
    <row r="3" spans="1:29" x14ac:dyDescent="0.25">
      <c r="A3" s="10" t="s">
        <v>50</v>
      </c>
      <c r="B3" s="282">
        <f>'Calculations for Graph'!B3:C3</f>
        <v>478943609</v>
      </c>
      <c r="C3" s="283"/>
      <c r="D3" s="11"/>
      <c r="F3" s="38" t="s">
        <v>62</v>
      </c>
      <c r="G3" s="68">
        <f>'Calculations for Graph'!H3</f>
        <v>2.222E-2</v>
      </c>
      <c r="H3" s="68">
        <f>'Calculations for Graph'!I3</f>
        <v>1.3310000000000001E-2</v>
      </c>
      <c r="I3" s="68">
        <f>'Calculations for Graph'!J3</f>
        <v>2.3980000000000001E-2</v>
      </c>
      <c r="J3" s="68">
        <f>'Calculations for Graph'!K3</f>
        <v>5.7099999999999998E-3</v>
      </c>
      <c r="K3" s="68">
        <f>'Calculations for Graph'!L3</f>
        <v>2.2599999999999999E-2</v>
      </c>
      <c r="L3" s="68">
        <f>'Calculations for Graph'!M3</f>
        <v>1.77E-2</v>
      </c>
      <c r="M3" s="68">
        <f>'Calculations for Graph'!N3</f>
        <v>4.0041960000000001E-2</v>
      </c>
      <c r="N3" s="68">
        <f>'Calculations for Graph'!O3</f>
        <v>1.40302E-2</v>
      </c>
      <c r="O3" s="68">
        <f>'Calculations for Graph'!P3</f>
        <v>2.3400000000000001E-2</v>
      </c>
      <c r="P3" s="68">
        <f>'Calculations for Graph'!Q3</f>
        <v>2.5600000000000001E-2</v>
      </c>
      <c r="Q3" s="68">
        <f>'Calculations for Graph'!R3</f>
        <v>1.26E-2</v>
      </c>
      <c r="R3" s="68">
        <f>'Calculations for Graph'!S3</f>
        <v>1.7999999999999999E-2</v>
      </c>
      <c r="S3" s="68">
        <f>'Calculations for Graph'!T3</f>
        <v>8.6E-3</v>
      </c>
      <c r="T3" s="68">
        <f>'Calculations for Graph'!U3</f>
        <v>1.95E-2</v>
      </c>
      <c r="U3" s="68">
        <f>'Calculations for Graph'!V3</f>
        <v>1.3100000000000001E-2</v>
      </c>
      <c r="V3" s="68">
        <f>'Calculations for Graph'!W3</f>
        <v>2.35E-2</v>
      </c>
      <c r="W3" s="68">
        <f>'Calculations for Graph'!X3</f>
        <v>1.38E-2</v>
      </c>
      <c r="X3" s="198"/>
      <c r="Y3" s="198"/>
      <c r="Z3" s="198"/>
      <c r="AA3" s="198"/>
      <c r="AB3" s="198"/>
      <c r="AC3" s="198"/>
    </row>
    <row r="4" spans="1:29" x14ac:dyDescent="0.25">
      <c r="A4" s="6" t="s">
        <v>16</v>
      </c>
      <c r="B4" s="13">
        <f>'Calculations for Graph'!B4</f>
        <v>35040</v>
      </c>
      <c r="C4" s="25"/>
      <c r="D4" s="28"/>
      <c r="E4" s="29"/>
      <c r="F4" s="38" t="s">
        <v>61</v>
      </c>
      <c r="G4" s="68">
        <f>'Calculations for Graph'!H4</f>
        <v>0</v>
      </c>
      <c r="H4" s="68">
        <f>'Calculations for Graph'!I4</f>
        <v>0</v>
      </c>
      <c r="I4" s="68">
        <f>'Calculations for Graph'!J4</f>
        <v>0</v>
      </c>
      <c r="J4" s="68">
        <f>'Calculations for Graph'!K4</f>
        <v>0</v>
      </c>
      <c r="K4" s="68">
        <f>'Calculations for Graph'!L4</f>
        <v>-6.7999999999999996E-3</v>
      </c>
      <c r="L4" s="68">
        <f>'Calculations for Graph'!M4</f>
        <v>-7.3499999999999998E-3</v>
      </c>
      <c r="M4" s="68">
        <f>'Calculations for Graph'!N4</f>
        <v>3.2232000000000002E-4</v>
      </c>
      <c r="N4" s="68">
        <f>'Calculations for Graph'!O4</f>
        <v>4.0042000000000001E-2</v>
      </c>
      <c r="O4" s="68">
        <f>'Calculations for Graph'!P4</f>
        <v>1.4100000000000001E-4</v>
      </c>
      <c r="P4" s="68">
        <f>'Calculations for Graph'!Q4</f>
        <v>1.2E-4</v>
      </c>
      <c r="Q4" s="68">
        <f>'Calculations for Graph'!R4</f>
        <v>2.9999999999999997E-4</v>
      </c>
      <c r="R4" s="68">
        <f>'Calculations for Graph'!S4</f>
        <v>6.9999999999999999E-4</v>
      </c>
      <c r="S4" s="68">
        <f>'Calculations for Graph'!T4</f>
        <v>0</v>
      </c>
      <c r="T4" s="68">
        <f>'Calculations for Graph'!U4</f>
        <v>-6.9999999999999999E-4</v>
      </c>
      <c r="U4" s="68">
        <f>'Calculations for Graph'!V4</f>
        <v>0</v>
      </c>
      <c r="V4" s="68">
        <f>'Calculations for Graph'!W4</f>
        <v>-1E-3</v>
      </c>
      <c r="W4" s="68">
        <f>'Calculations for Graph'!X4</f>
        <v>-4.8000000000000001E-4</v>
      </c>
      <c r="X4" s="198"/>
      <c r="Y4" s="198"/>
      <c r="Z4" s="198"/>
      <c r="AA4" s="198"/>
      <c r="AB4" s="198"/>
      <c r="AC4" s="198"/>
    </row>
    <row r="5" spans="1:29" x14ac:dyDescent="0.25">
      <c r="A5" s="210" t="s">
        <v>17</v>
      </c>
      <c r="B5" s="202">
        <f>'Calculations for Graph'!B5</f>
        <v>13668</v>
      </c>
      <c r="C5" s="211" t="s">
        <v>46</v>
      </c>
      <c r="D5" s="28"/>
      <c r="E5" s="29"/>
      <c r="F5" s="38" t="s">
        <v>63</v>
      </c>
      <c r="G5" s="68">
        <f>'Calculations for Graph'!H5</f>
        <v>2.6540000000000001E-2</v>
      </c>
      <c r="H5" s="68">
        <f>'Calculations for Graph'!I5</f>
        <v>6.8700000000000002E-3</v>
      </c>
      <c r="I5" s="68">
        <f>'Calculations for Graph'!J5</f>
        <v>3.6380000000000003E-2</v>
      </c>
      <c r="J5" s="68">
        <f>'Calculations for Graph'!K5</f>
        <v>1.438E-2</v>
      </c>
      <c r="K5" s="68">
        <f>'Calculations for Graph'!L5</f>
        <v>2.4615000000000001E-2</v>
      </c>
      <c r="L5" s="68">
        <f>'Calculations for Graph'!M5</f>
        <v>3.5200000000000001E-3</v>
      </c>
      <c r="M5" s="68">
        <f>'Calculations for Graph'!N5</f>
        <v>2.4050189999999999E-2</v>
      </c>
      <c r="N5" s="68">
        <f>'Calculations for Graph'!O5</f>
        <v>1.40302E-2</v>
      </c>
      <c r="O5" s="68">
        <f>'Calculations for Graph'!P5</f>
        <v>1.2E-4</v>
      </c>
      <c r="P5" s="68">
        <f>'Calculations for Graph'!Q5</f>
        <v>2.5000000000000001E-2</v>
      </c>
      <c r="Q5" s="68">
        <f>'Calculations for Graph'!R5</f>
        <v>2.23E-2</v>
      </c>
      <c r="R5" s="68">
        <f>'Calculations for Graph'!S5</f>
        <v>2.98E-2</v>
      </c>
      <c r="S5" s="68">
        <f>'Calculations for Graph'!T5</f>
        <v>2.8799999999999999E-2</v>
      </c>
      <c r="T5" s="68">
        <f>'Calculations for Graph'!U5</f>
        <v>4.9399999999999999E-2</v>
      </c>
      <c r="U5" s="68">
        <f>'Calculations for Graph'!V5</f>
        <v>2.64E-2</v>
      </c>
      <c r="V5" s="68">
        <f>'Calculations for Graph'!W5</f>
        <v>1.3299999999999999E-2</v>
      </c>
      <c r="W5" s="68">
        <f>'Calculations for Graph'!X5</f>
        <v>3.4499999999999999E-3</v>
      </c>
      <c r="X5" s="198"/>
      <c r="Y5" s="198"/>
      <c r="Z5" s="198"/>
      <c r="AA5" s="198"/>
      <c r="AB5" s="198"/>
      <c r="AC5" s="198"/>
    </row>
    <row r="6" spans="1:29" x14ac:dyDescent="0.25">
      <c r="A6" s="208" t="s">
        <v>76</v>
      </c>
      <c r="B6" s="205">
        <f>'Calculations for Graph'!B6</f>
        <v>83941</v>
      </c>
      <c r="C6" s="212" t="s">
        <v>78</v>
      </c>
      <c r="D6" s="213"/>
      <c r="E6" s="29"/>
    </row>
    <row r="7" spans="1:29" x14ac:dyDescent="0.25">
      <c r="A7" s="26"/>
      <c r="B7" s="27"/>
      <c r="C7" s="26"/>
      <c r="F7" s="9"/>
      <c r="G7" s="12"/>
      <c r="H7" s="12"/>
      <c r="I7" s="12"/>
      <c r="J7" s="12"/>
      <c r="K7" s="12"/>
      <c r="L7" s="12"/>
      <c r="M7" s="12"/>
      <c r="N7" s="12"/>
      <c r="O7" s="12"/>
      <c r="P7" s="12"/>
      <c r="Q7" s="12"/>
      <c r="R7" s="12"/>
      <c r="W7" s="12"/>
      <c r="X7" s="12"/>
      <c r="Y7" s="12"/>
      <c r="Z7" s="12"/>
      <c r="AA7" s="12"/>
      <c r="AB7" s="12"/>
      <c r="AC7" s="12"/>
    </row>
    <row r="8" spans="1:29" x14ac:dyDescent="0.25">
      <c r="B8" s="40" t="s">
        <v>19</v>
      </c>
      <c r="C8" s="40"/>
      <c r="D8" s="40" t="s">
        <v>49</v>
      </c>
      <c r="E8" s="43"/>
      <c r="F8" s="44"/>
      <c r="G8" s="42" t="s">
        <v>37</v>
      </c>
      <c r="H8" s="42" t="s">
        <v>37</v>
      </c>
      <c r="I8" s="42" t="s">
        <v>38</v>
      </c>
      <c r="J8" s="42" t="s">
        <v>38</v>
      </c>
      <c r="K8" s="42" t="s">
        <v>39</v>
      </c>
      <c r="L8" s="42" t="s">
        <v>39</v>
      </c>
      <c r="M8" s="42" t="s">
        <v>80</v>
      </c>
      <c r="N8" s="42" t="s">
        <v>80</v>
      </c>
      <c r="O8" s="42" t="s">
        <v>45</v>
      </c>
      <c r="P8" s="42" t="s">
        <v>45</v>
      </c>
      <c r="Q8" s="42" t="s">
        <v>8</v>
      </c>
      <c r="R8" s="42" t="s">
        <v>8</v>
      </c>
      <c r="S8" s="42" t="s">
        <v>8</v>
      </c>
      <c r="T8" s="42" t="s">
        <v>8</v>
      </c>
      <c r="U8" s="42" t="s">
        <v>8</v>
      </c>
      <c r="V8" s="42" t="s">
        <v>68</v>
      </c>
      <c r="W8" s="42" t="s">
        <v>68</v>
      </c>
      <c r="X8" s="197"/>
      <c r="Y8" s="197"/>
      <c r="Z8" s="197"/>
      <c r="AA8" s="197"/>
      <c r="AB8" s="197"/>
      <c r="AC8" s="197"/>
    </row>
    <row r="9" spans="1:29" x14ac:dyDescent="0.25">
      <c r="A9" s="34"/>
      <c r="B9" s="41" t="s">
        <v>21</v>
      </c>
      <c r="C9" s="40"/>
      <c r="D9" s="40" t="s">
        <v>46</v>
      </c>
      <c r="E9" s="43"/>
      <c r="F9" s="43"/>
      <c r="G9" s="42" t="s">
        <v>10</v>
      </c>
      <c r="H9" s="42" t="s">
        <v>11</v>
      </c>
      <c r="I9" s="42" t="s">
        <v>10</v>
      </c>
      <c r="J9" s="42" t="s">
        <v>11</v>
      </c>
      <c r="K9" s="42" t="s">
        <v>12</v>
      </c>
      <c r="L9" s="42" t="s">
        <v>14</v>
      </c>
      <c r="M9" s="42" t="s">
        <v>10</v>
      </c>
      <c r="N9" s="42" t="s">
        <v>11</v>
      </c>
      <c r="O9" s="42" t="s">
        <v>10</v>
      </c>
      <c r="P9" s="42" t="s">
        <v>11</v>
      </c>
      <c r="Q9" s="42" t="s">
        <v>10</v>
      </c>
      <c r="R9" s="42" t="s">
        <v>11</v>
      </c>
      <c r="S9" s="42" t="s">
        <v>13</v>
      </c>
      <c r="T9" s="42" t="s">
        <v>12</v>
      </c>
      <c r="U9" s="42" t="s">
        <v>14</v>
      </c>
      <c r="V9" s="42" t="s">
        <v>10</v>
      </c>
      <c r="W9" s="42" t="s">
        <v>11</v>
      </c>
      <c r="X9" s="197"/>
      <c r="Y9" s="197"/>
      <c r="Z9" s="197"/>
      <c r="AA9" s="197"/>
      <c r="AB9" s="197"/>
      <c r="AC9" s="197"/>
    </row>
    <row r="10" spans="1:29" x14ac:dyDescent="0.25">
      <c r="A10" s="35" t="s">
        <v>29</v>
      </c>
      <c r="B10" s="31">
        <f>'Calculations for Graph'!B13</f>
        <v>15000</v>
      </c>
      <c r="C10" s="32"/>
      <c r="D10" s="31">
        <f>B10/4</f>
        <v>3750</v>
      </c>
      <c r="E10" s="31"/>
      <c r="F10" s="32"/>
      <c r="G10" s="33">
        <f>'Calculations for Graph'!H13</f>
        <v>0.10282934845302899</v>
      </c>
      <c r="H10" s="33">
        <f>'Calculations for Graph'!I13</f>
        <v>2.8691553875329238E-2</v>
      </c>
      <c r="I10" s="33">
        <f>'Calculations for Graph'!J13</f>
        <v>0.13917706017208081</v>
      </c>
      <c r="J10" s="33">
        <f>'Calculations for Graph'!K13</f>
        <v>5.3978839452151019E-2</v>
      </c>
      <c r="K10" s="33">
        <f>'Calculations for Graph'!L13</f>
        <v>8.9117366574187895E-2</v>
      </c>
      <c r="L10" s="33">
        <f>'Calculations for Graph'!M13</f>
        <v>1.0335929538191398E-2</v>
      </c>
      <c r="M10" s="33">
        <f>'Calculations for Graph'!N13</f>
        <v>9.8966503872842837E-2</v>
      </c>
      <c r="N10" s="33">
        <f>'Calculations for Graph'!O13</f>
        <v>9.5028647411273051E-2</v>
      </c>
      <c r="O10" s="33">
        <f>'Calculations for Graph'!P13</f>
        <v>6.998481355575065E-3</v>
      </c>
      <c r="P10" s="33">
        <f>'Calculations for Graph'!Q13</f>
        <v>9.8263705004389829E-2</v>
      </c>
      <c r="Q10" s="33">
        <f>'Calculations for Graph'!R13</f>
        <v>8.503601980684812E-2</v>
      </c>
      <c r="R10" s="33">
        <f>'Calculations for Graph'!S13</f>
        <v>0.1142535825812116</v>
      </c>
      <c r="S10" s="33">
        <f>'Calculations for Graph'!T13</f>
        <v>0.10732976589991221</v>
      </c>
      <c r="T10" s="33">
        <f>'Calculations for Graph'!U13</f>
        <v>0.18470320779631255</v>
      </c>
      <c r="U10" s="33">
        <f>'Calculations for Graph'!V13</f>
        <v>9.9816881545215119E-2</v>
      </c>
      <c r="V10" s="33">
        <f>'Calculations for Graph'!W13</f>
        <v>5.3923381703248466E-2</v>
      </c>
      <c r="W10" s="33">
        <f>'Calculations for Graph'!X13</f>
        <v>1.5880775978928886E-2</v>
      </c>
      <c r="X10" s="199"/>
      <c r="Y10" s="199"/>
      <c r="Z10" s="199"/>
      <c r="AA10" s="199"/>
      <c r="AB10" s="199"/>
      <c r="AC10" s="199"/>
    </row>
    <row r="11" spans="1:29" x14ac:dyDescent="0.25">
      <c r="A11" t="s">
        <v>31</v>
      </c>
      <c r="B11" s="168">
        <f>'Calculations for Graph'!B14</f>
        <v>20000</v>
      </c>
      <c r="C11" s="167"/>
      <c r="D11" s="45">
        <f t="shared" ref="D11:D20" si="0">B11/4</f>
        <v>5000</v>
      </c>
      <c r="E11" s="45"/>
      <c r="F11" s="46"/>
      <c r="G11" s="169">
        <f>'Calculations for Graph'!H14</f>
        <v>8.0678219270705301E-2</v>
      </c>
      <c r="H11" s="169">
        <f>'Calculations for Graph'!I14</f>
        <v>2.3648869167105648E-2</v>
      </c>
      <c r="I11" s="169">
        <f>'Calculations for Graph'!J14</f>
        <v>0.1082206828961077</v>
      </c>
      <c r="J11" s="169">
        <f>'Calculations for Graph'!K14</f>
        <v>4.1397988602868016E-2</v>
      </c>
      <c r="K11" s="169">
        <f>'Calculations for Graph'!L14</f>
        <v>6.8755050098917192E-2</v>
      </c>
      <c r="L11" s="169">
        <f>'Calculations for Graph'!M14</f>
        <v>8.747250050921862E-3</v>
      </c>
      <c r="M11" s="169">
        <f>'Calculations for Graph'!N14</f>
        <v>8.0713987865123793E-2</v>
      </c>
      <c r="N11" s="169">
        <f>'Calculations for Graph'!O14</f>
        <v>8.3527453988364059E-2</v>
      </c>
      <c r="O11" s="169">
        <f>'Calculations for Graph'!P14</f>
        <v>9.0291724741000893E-3</v>
      </c>
      <c r="P11" s="169">
        <f>'Calculations for Graph'!Q14</f>
        <v>7.7824940005853105E-2</v>
      </c>
      <c r="Q11" s="169">
        <f>'Calculations for Graph'!R14</f>
        <v>6.5868586409130819E-2</v>
      </c>
      <c r="R11" s="169">
        <f>'Calculations for Graph'!S14</f>
        <v>8.8746003441615443E-2</v>
      </c>
      <c r="S11" s="169">
        <f>'Calculations for Graph'!T14</f>
        <v>8.1873714533216263E-2</v>
      </c>
      <c r="T11" s="169">
        <f>'Calculations for Graph'!U14</f>
        <v>0.14147329039508341</v>
      </c>
      <c r="U11" s="169">
        <f>'Calculations for Graph'!V14</f>
        <v>7.6959255393620141E-2</v>
      </c>
      <c r="V11" s="169">
        <f>'Calculations for Graph'!W14</f>
        <v>4.3953602270997955E-2</v>
      </c>
      <c r="W11" s="169">
        <f>'Calculations for Graph'!X14</f>
        <v>1.3999207971905181E-2</v>
      </c>
      <c r="X11" s="200"/>
      <c r="Y11" s="200"/>
      <c r="Z11" s="200"/>
      <c r="AA11" s="200"/>
      <c r="AB11" s="200"/>
      <c r="AC11" s="200"/>
    </row>
    <row r="12" spans="1:29" x14ac:dyDescent="0.25">
      <c r="B12" s="31">
        <f>'Calculations for Graph'!B15</f>
        <v>25000</v>
      </c>
      <c r="C12" s="32"/>
      <c r="D12" s="31">
        <f t="shared" si="0"/>
        <v>6250</v>
      </c>
      <c r="E12" s="31"/>
      <c r="F12" s="32"/>
      <c r="G12" s="33">
        <f>'Calculations for Graph'!H15</f>
        <v>6.8200389288381624E-2</v>
      </c>
      <c r="H12" s="33">
        <f>'Calculations for Graph'!I15</f>
        <v>2.1110162058882061E-2</v>
      </c>
      <c r="I12" s="33">
        <f>'Calculations for Graph'!J15</f>
        <v>9.0524088020134619E-2</v>
      </c>
      <c r="J12" s="33">
        <f>'Calculations for Graph'!K15</f>
        <v>3.4058360153585016E-2</v>
      </c>
      <c r="K12" s="33">
        <f>'Calculations for Graph'!L15</f>
        <v>5.7364408823646483E-2</v>
      </c>
      <c r="L12" s="33">
        <f>'Calculations for Graph'!M15</f>
        <v>8.4415401636523286E-3</v>
      </c>
      <c r="M12" s="33">
        <f>'Calculations for Graph'!N15</f>
        <v>7.1227285108604738E-2</v>
      </c>
      <c r="N12" s="33">
        <f>'Calculations for Graph'!O15</f>
        <v>7.7139987861455067E-2</v>
      </c>
      <c r="O12" s="33">
        <f>'Calculations for Graph'!P15</f>
        <v>1.110360119262511E-2</v>
      </c>
      <c r="P12" s="33">
        <f>'Calculations for Graph'!Q15</f>
        <v>6.6498175007316362E-2</v>
      </c>
      <c r="Q12" s="33">
        <f>'Calculations for Graph'!R15</f>
        <v>5.4829057011413523E-2</v>
      </c>
      <c r="R12" s="33">
        <f>'Calculations for Graph'!S15</f>
        <v>7.4099928302019322E-2</v>
      </c>
      <c r="S12" s="33">
        <f>'Calculations for Graph'!T15</f>
        <v>6.691468716652034E-2</v>
      </c>
      <c r="T12" s="33">
        <f>'Calculations for Graph'!U15</f>
        <v>0.11624868499385427</v>
      </c>
      <c r="U12" s="33">
        <f>'Calculations for Graph'!V15</f>
        <v>6.3723901242025163E-2</v>
      </c>
      <c r="V12" s="33">
        <f>'Calculations for Graph'!W15</f>
        <v>3.8831406838747438E-2</v>
      </c>
      <c r="W12" s="33">
        <f>'Calculations for Graph'!X15</f>
        <v>1.3375095964881473E-2</v>
      </c>
      <c r="X12" s="199"/>
      <c r="Y12" s="199"/>
      <c r="Z12" s="199"/>
      <c r="AA12" s="199"/>
      <c r="AB12" s="199"/>
      <c r="AC12" s="199"/>
    </row>
    <row r="13" spans="1:29" x14ac:dyDescent="0.25">
      <c r="B13" s="168">
        <f>'Calculations for Graph'!B16</f>
        <v>30000</v>
      </c>
      <c r="C13" s="46"/>
      <c r="D13" s="45">
        <f t="shared" si="0"/>
        <v>7500</v>
      </c>
      <c r="E13" s="45"/>
      <c r="F13" s="46"/>
      <c r="G13" s="169">
        <f>'Calculations for Graph'!H16</f>
        <v>6.0559208906057954E-2</v>
      </c>
      <c r="H13" s="169">
        <f>'Calculations for Graph'!I16</f>
        <v>1.9823443750658473E-2</v>
      </c>
      <c r="I13" s="169">
        <f>'Calculations for Graph'!J16</f>
        <v>7.9457384344161566E-2</v>
      </c>
      <c r="J13" s="169">
        <f>'Calculations for Graph'!K16</f>
        <v>2.9339342904302023E-2</v>
      </c>
      <c r="K13" s="169">
        <f>'Calculations for Graph'!L16</f>
        <v>5.0459605148375775E-2</v>
      </c>
      <c r="L13" s="169">
        <f>'Calculations for Graph'!M16</f>
        <v>8.7773150763827933E-3</v>
      </c>
      <c r="M13" s="169">
        <f>'Calculations for Graph'!N16</f>
        <v>6.612348897768569E-2</v>
      </c>
      <c r="N13" s="169">
        <f>'Calculations for Graph'!O16</f>
        <v>7.3309385382546097E-2</v>
      </c>
      <c r="O13" s="169">
        <f>'Calculations for Graph'!P16</f>
        <v>1.3199898711150132E-2</v>
      </c>
      <c r="P13" s="169">
        <f>'Calculations for Graph'!Q16</f>
        <v>5.9727410008779638E-2</v>
      </c>
      <c r="Q13" s="169">
        <f>'Calculations for Graph'!R16</f>
        <v>4.785347961369623E-2</v>
      </c>
      <c r="R13" s="169">
        <f>'Calculations for Graph'!S16</f>
        <v>6.4884605162423184E-2</v>
      </c>
      <c r="S13" s="169">
        <f>'Calculations for Graph'!T16</f>
        <v>5.7204171799824413E-2</v>
      </c>
      <c r="T13" s="169">
        <f>'Calculations for Graph'!U16</f>
        <v>0.10002673559262512</v>
      </c>
      <c r="U13" s="169">
        <f>'Calculations for Graph'!V16</f>
        <v>5.5299683090430207E-2</v>
      </c>
      <c r="V13" s="169">
        <f>'Calculations for Graph'!W16</f>
        <v>3.613300340649693E-2</v>
      </c>
      <c r="W13" s="169">
        <f>'Calculations for Graph'!X16</f>
        <v>1.3379711957857768E-2</v>
      </c>
      <c r="X13" s="200"/>
      <c r="Y13" s="200"/>
      <c r="Z13" s="200"/>
      <c r="AA13" s="200"/>
      <c r="AB13" s="200"/>
      <c r="AC13" s="200"/>
    </row>
    <row r="14" spans="1:29" x14ac:dyDescent="0.25">
      <c r="B14" s="31">
        <f>'Calculations for Graph'!B17</f>
        <v>35000</v>
      </c>
      <c r="C14" s="145"/>
      <c r="D14" s="144">
        <f t="shared" si="0"/>
        <v>8750</v>
      </c>
      <c r="E14" s="144"/>
      <c r="F14" s="145"/>
      <c r="G14" s="33">
        <f>'Calculations for Graph'!H17</f>
        <v>5.5681828295162841E-2</v>
      </c>
      <c r="H14" s="33">
        <f>'Calculations for Graph'!I17</f>
        <v>1.9252147613863457E-2</v>
      </c>
      <c r="I14" s="33">
        <f>'Calculations for Graph'!J17</f>
        <v>7.217918992533133E-2</v>
      </c>
      <c r="J14" s="33">
        <f>'Calculations for Graph'!K17</f>
        <v>2.6117817769304739E-2</v>
      </c>
      <c r="K14" s="33">
        <f>'Calculations for Graph'!L17</f>
        <v>4.611813724453364E-2</v>
      </c>
      <c r="L14" s="33">
        <f>'Calculations for Graph'!M17</f>
        <v>9.4796527319704008E-3</v>
      </c>
      <c r="M14" s="33">
        <f>'Calculations for Graph'!N17</f>
        <v>6.3524210918538063E-2</v>
      </c>
      <c r="N14" s="33">
        <f>'Calculations for Graph'!O17</f>
        <v>7.09398478453514E-2</v>
      </c>
      <c r="O14" s="33">
        <f>'Calculations for Graph'!P17</f>
        <v>1.5308692686818011E-2</v>
      </c>
      <c r="P14" s="33">
        <f>'Calculations for Graph'!Q17</f>
        <v>5.5560073581671476E-2</v>
      </c>
      <c r="Q14" s="33">
        <f>'Calculations for Graph'!R17</f>
        <v>4.3200160501693216E-2</v>
      </c>
      <c r="R14" s="33">
        <f>'Calculations for Graph'!S17</f>
        <v>5.87725688799699E-2</v>
      </c>
      <c r="S14" s="33">
        <f>'Calculations for Graph'!T17</f>
        <v>5.0492806147414193E-2</v>
      </c>
      <c r="T14" s="33">
        <f>'Calculations for Graph'!U17</f>
        <v>8.8949161048538825E-2</v>
      </c>
      <c r="U14" s="33">
        <f>'Calculations for Graph'!V17</f>
        <v>4.9624685510263805E-2</v>
      </c>
      <c r="V14" s="33">
        <f>'Calculations for Graph'!W17</f>
        <v>3.4819623974246414E-2</v>
      </c>
      <c r="W14" s="33">
        <f>'Calculations for Graph'!X17</f>
        <v>1.3743601093691209E-2</v>
      </c>
      <c r="X14" s="199"/>
      <c r="Y14" s="199"/>
      <c r="Z14" s="199"/>
      <c r="AA14" s="199"/>
      <c r="AB14" s="199"/>
      <c r="AC14" s="199"/>
    </row>
    <row r="15" spans="1:29" x14ac:dyDescent="0.25">
      <c r="B15" s="31">
        <f>'Calculations for Graph'!B18</f>
        <v>45000</v>
      </c>
      <c r="C15" s="32"/>
      <c r="D15" s="31">
        <f t="shared" si="0"/>
        <v>11250</v>
      </c>
      <c r="E15" s="31"/>
      <c r="F15" s="32"/>
      <c r="G15" s="33">
        <f>'Calculations for Graph'!H18</f>
        <v>5.0533400025753586E-2</v>
      </c>
      <c r="H15" s="33">
        <f>'Calculations for Graph'!I18</f>
        <v>1.9301925625987711E-2</v>
      </c>
      <c r="I15" s="33">
        <f>'Calculations for Graph'!J18</f>
        <v>6.3936983182908996E-2</v>
      </c>
      <c r="J15" s="33">
        <f>'Calculations for Graph'!K18</f>
        <v>2.2170587689786365E-2</v>
      </c>
      <c r="K15" s="33">
        <f>'Calculations for Graph'!L18</f>
        <v>4.1707427722563653E-2</v>
      </c>
      <c r="L15" s="33">
        <f>'Calculations for Graph'!M18</f>
        <v>1.1495265947907523E-2</v>
      </c>
      <c r="M15" s="33">
        <f>'Calculations for Graph'!N18</f>
        <v>6.2499851586528536E-2</v>
      </c>
      <c r="N15" s="33">
        <f>'Calculations for Graph'!O18</f>
        <v>6.8635881007152483E-2</v>
      </c>
      <c r="O15" s="33">
        <f>'Calculations for Graph'!P18</f>
        <v>1.9547108066725195E-2</v>
      </c>
      <c r="P15" s="33">
        <f>'Calculations for Graph'!Q18</f>
        <v>5.1564448346502784E-2</v>
      </c>
      <c r="Q15" s="33">
        <f>'Calculations for Graph'!R18</f>
        <v>3.7763952753877672E-2</v>
      </c>
      <c r="R15" s="33">
        <f>'Calculations for Graph'!S18</f>
        <v>5.1720641076968096E-2</v>
      </c>
      <c r="S15" s="33">
        <f>'Calculations for Graph'!T18</f>
        <v>4.2068657699736611E-2</v>
      </c>
      <c r="T15" s="33">
        <f>'Calculations for Graph'!U18</f>
        <v>7.5367970055604333E-2</v>
      </c>
      <c r="U15" s="33">
        <f>'Calculations for Graph'!V18</f>
        <v>4.2856724635645299E-2</v>
      </c>
      <c r="V15" s="33">
        <f>'Calculations for Graph'!W18</f>
        <v>3.4501238443078723E-2</v>
      </c>
      <c r="W15" s="33">
        <f>'Calculations for Graph'!X18</f>
        <v>1.5070167936786654E-2</v>
      </c>
      <c r="X15" s="199"/>
      <c r="Y15" s="199"/>
      <c r="Z15" s="199"/>
      <c r="AA15" s="199"/>
      <c r="AB15" s="199"/>
      <c r="AC15" s="199"/>
    </row>
    <row r="16" spans="1:29" s="146" customFormat="1" x14ac:dyDescent="0.25">
      <c r="A16" s="146" t="s">
        <v>30</v>
      </c>
      <c r="B16" s="170">
        <f>'Calculations for Graph'!B19</f>
        <v>54672</v>
      </c>
      <c r="C16" s="143"/>
      <c r="D16" s="142">
        <f>B16/4</f>
        <v>13668</v>
      </c>
      <c r="E16" s="142"/>
      <c r="F16" s="143"/>
      <c r="G16" s="171">
        <f>'Calculations for Graph'!H19</f>
        <v>4.8759999999999998E-2</v>
      </c>
      <c r="H16" s="171">
        <f>'Calculations for Graph'!I19</f>
        <v>2.018E-2</v>
      </c>
      <c r="I16" s="171">
        <f>'Calculations for Graph'!J19</f>
        <v>6.0360000000000004E-2</v>
      </c>
      <c r="J16" s="171">
        <f>'Calculations for Graph'!K19</f>
        <v>2.009E-2</v>
      </c>
      <c r="K16" s="171">
        <f>'Calculations for Graph'!L19</f>
        <v>4.0415E-2</v>
      </c>
      <c r="L16" s="171">
        <f>'Calculations for Graph'!M19</f>
        <v>1.3870000000000002E-2</v>
      </c>
      <c r="M16" s="171">
        <f>'Calculations for Graph'!N19</f>
        <v>6.4414470000000001E-2</v>
      </c>
      <c r="N16" s="171">
        <f>'Calculations for Graph'!O19</f>
        <v>6.8102400000000007E-2</v>
      </c>
      <c r="O16" s="171">
        <f>'Calculations for Graph'!P19</f>
        <v>2.3660999999999998E-2</v>
      </c>
      <c r="P16" s="171">
        <f>'Calculations for Graph'!Q19</f>
        <v>5.0720000000000001E-2</v>
      </c>
      <c r="Q16" s="171">
        <f>'Calculations for Graph'!R19</f>
        <v>3.5200000000000002E-2</v>
      </c>
      <c r="R16" s="171">
        <f>'Calculations for Graph'!S19</f>
        <v>4.8500000000000001E-2</v>
      </c>
      <c r="S16" s="171">
        <f>'Calculations for Graph'!T19</f>
        <v>3.7400000000000003E-2</v>
      </c>
      <c r="T16" s="171">
        <f>'Calculations for Graph'!U19</f>
        <v>6.8199999999999997E-2</v>
      </c>
      <c r="U16" s="171">
        <f>'Calculations for Graph'!V19</f>
        <v>3.95E-2</v>
      </c>
      <c r="V16" s="171">
        <f>'Calculations for Graph'!W19</f>
        <v>3.5799999999999998E-2</v>
      </c>
      <c r="W16" s="171">
        <f>'Calculations for Graph'!X19</f>
        <v>1.677E-2</v>
      </c>
      <c r="X16" s="201"/>
      <c r="Y16" s="201"/>
      <c r="Z16" s="201"/>
      <c r="AA16" s="201"/>
      <c r="AB16" s="201"/>
      <c r="AC16" s="201"/>
    </row>
    <row r="17" spans="1:29" x14ac:dyDescent="0.25">
      <c r="B17" s="168">
        <f>'Calculations for Graph'!B20</f>
        <v>50000</v>
      </c>
      <c r="C17" s="46"/>
      <c r="D17" s="45">
        <f t="shared" si="0"/>
        <v>12500</v>
      </c>
      <c r="E17" s="45"/>
      <c r="F17" s="46"/>
      <c r="G17" s="169">
        <f>'Calculations for Graph'!H20</f>
        <v>4.9341085776763244E-2</v>
      </c>
      <c r="H17" s="169">
        <f>'Calculations for Graph'!I20</f>
        <v>1.968452571776412E-2</v>
      </c>
      <c r="I17" s="169">
        <f>'Calculations for Graph'!J20</f>
        <v>6.1710134440269244E-2</v>
      </c>
      <c r="J17" s="169">
        <f>'Calculations for Graph'!K20</f>
        <v>2.0945718707170033E-2</v>
      </c>
      <c r="K17" s="169">
        <f>'Calculations for Graph'!L20</f>
        <v>4.078374084729295E-2</v>
      </c>
      <c r="L17" s="169">
        <f>'Calculations for Graph'!M20</f>
        <v>1.2686353927304656E-2</v>
      </c>
      <c r="M17" s="169">
        <f>'Calculations for Graph'!N20</f>
        <v>6.3239930956409479E-2</v>
      </c>
      <c r="N17" s="169">
        <f>'Calculations for Graph'!O20</f>
        <v>6.8214430058910161E-2</v>
      </c>
      <c r="O17" s="169">
        <f>'Calculations for Graph'!P20</f>
        <v>2.1672563985250217E-2</v>
      </c>
      <c r="P17" s="169">
        <f>'Calculations for Graph'!Q20</f>
        <v>5.0868350014632718E-2</v>
      </c>
      <c r="Q17" s="169">
        <f>'Calculations for Graph'!R20</f>
        <v>3.6206978022827047E-2</v>
      </c>
      <c r="R17" s="169">
        <f>'Calculations for Graph'!S20</f>
        <v>4.9746320604038635E-2</v>
      </c>
      <c r="S17" s="169">
        <f>'Calculations for Graph'!T20</f>
        <v>3.9356158333040681E-2</v>
      </c>
      <c r="T17" s="169">
        <f>'Calculations for Graph'!U20</f>
        <v>7.1149561987708526E-2</v>
      </c>
      <c r="U17" s="169">
        <f>'Calculations for Graph'!V20</f>
        <v>4.0847354484050337E-2</v>
      </c>
      <c r="V17" s="169">
        <f>'Calculations for Graph'!W20</f>
        <v>3.5034557677494874E-2</v>
      </c>
      <c r="W17" s="169">
        <f>'Calculations for Graph'!X20</f>
        <v>1.591308792976295E-2</v>
      </c>
      <c r="X17" s="200"/>
      <c r="Y17" s="200"/>
      <c r="Z17" s="200"/>
      <c r="AA17" s="200"/>
      <c r="AB17" s="200"/>
      <c r="AC17" s="200"/>
    </row>
    <row r="18" spans="1:29" x14ac:dyDescent="0.25">
      <c r="B18" s="31">
        <f>'Calculations for Graph'!B21</f>
        <v>55000</v>
      </c>
      <c r="C18" s="32"/>
      <c r="D18" s="31">
        <f t="shared" si="0"/>
        <v>13750</v>
      </c>
      <c r="E18" s="31"/>
      <c r="F18" s="32"/>
      <c r="G18" s="33">
        <f>'Calculations for Graph'!H21</f>
        <v>4.8735032085348656E-2</v>
      </c>
      <c r="H18" s="33">
        <f>'Calculations for Graph'!I21</f>
        <v>2.0218882027722353E-2</v>
      </c>
      <c r="I18" s="33">
        <f>'Calculations for Graph'!J21</f>
        <v>6.0286908873387085E-2</v>
      </c>
      <c r="J18" s="33">
        <f>'Calculations for Graph'!K21</f>
        <v>2.0038499566977945E-2</v>
      </c>
      <c r="K18" s="33">
        <f>'Calculations for Graph'!L21</f>
        <v>4.0403791862931332E-2</v>
      </c>
      <c r="L18" s="33">
        <f>'Calculations for Graph'!M21</f>
        <v>1.3955197640035119E-2</v>
      </c>
      <c r="M18" s="33">
        <f>'Calculations for Graph'!N21</f>
        <v>6.4511271735454068E-2</v>
      </c>
      <c r="N18" s="33">
        <f>'Calculations for Graph'!O21</f>
        <v>6.8102901977092081E-2</v>
      </c>
      <c r="O18" s="33">
        <f>'Calculations for Graph'!P21</f>
        <v>2.3800670667411605E-2</v>
      </c>
      <c r="P18" s="33">
        <f>'Calculations for Graph'!Q21</f>
        <v>5.072449410700508E-2</v>
      </c>
      <c r="Q18" s="33">
        <f>'Calculations for Graph'!R21</f>
        <v>3.514260353420065E-2</v>
      </c>
      <c r="R18" s="33">
        <f>'Calculations for Graph'!S21</f>
        <v>4.8430273100806123E-2</v>
      </c>
      <c r="S18" s="33">
        <f>'Calculations for Graph'!T21</f>
        <v>3.727984223907202E-2</v>
      </c>
      <c r="T18" s="33">
        <f>'Calculations for Graph'!U21</f>
        <v>6.8022384950115727E-2</v>
      </c>
      <c r="U18" s="33">
        <f>'Calculations for Graph'!V21</f>
        <v>3.942115233245537E-2</v>
      </c>
      <c r="V18" s="33">
        <f>'Calculations for Graph'!W21</f>
        <v>3.5861669881608001E-2</v>
      </c>
      <c r="W18" s="33">
        <f>'Calculations for Graph'!X21</f>
        <v>1.68322173772847E-2</v>
      </c>
      <c r="X18" s="199"/>
      <c r="Y18" s="199"/>
      <c r="Z18" s="199"/>
      <c r="AA18" s="199"/>
      <c r="AB18" s="199"/>
      <c r="AC18" s="199"/>
    </row>
    <row r="19" spans="1:29" x14ac:dyDescent="0.25">
      <c r="B19" s="168">
        <f>'Calculations for Graph'!B22</f>
        <v>60000</v>
      </c>
      <c r="C19" s="46"/>
      <c r="D19" s="45">
        <f t="shared" si="0"/>
        <v>15000</v>
      </c>
      <c r="E19" s="45"/>
      <c r="F19" s="46"/>
      <c r="G19" s="169">
        <f>'Calculations for Graph'!H22</f>
        <v>4.8568673812115895E-2</v>
      </c>
      <c r="H19" s="169">
        <f>'Calculations for Graph'!I22</f>
        <v>2.0867055501316945E-2</v>
      </c>
      <c r="I19" s="169">
        <f>'Calculations for Graph'!J22</f>
        <v>5.9466400688323096E-2</v>
      </c>
      <c r="J19" s="169">
        <f>'Calculations for Graph'!K22</f>
        <v>1.9369517808604041E-2</v>
      </c>
      <c r="K19" s="169">
        <f>'Calculations for Graph'!L22</f>
        <v>4.0431646296751535E-2</v>
      </c>
      <c r="L19" s="169">
        <f>'Calculations for Graph'!M22</f>
        <v>1.5282358152765584E-2</v>
      </c>
      <c r="M19" s="169">
        <f>'Calculations for Graph'!N22</f>
        <v>6.6181058571371382E-2</v>
      </c>
      <c r="N19" s="169">
        <f>'Calculations for Graph'!O22</f>
        <v>6.8223816045092187E-2</v>
      </c>
      <c r="O19" s="169">
        <f>'Calculations for Graph'!P22</f>
        <v>2.5930765422300262E-2</v>
      </c>
      <c r="P19" s="169">
        <f>'Calculations for Graph'!Q22</f>
        <v>5.0994820017559263E-2</v>
      </c>
      <c r="Q19" s="169">
        <f>'Calculations for Graph'!R22</f>
        <v>3.4447679227392447E-2</v>
      </c>
      <c r="R19" s="169">
        <f>'Calculations for Graph'!S22</f>
        <v>4.7607930324846351E-2</v>
      </c>
      <c r="S19" s="169">
        <f>'Calculations for Graph'!T22</f>
        <v>3.5680663599648818E-2</v>
      </c>
      <c r="T19" s="169">
        <f>'Calculations for Graph'!U22</f>
        <v>6.5713631185250226E-2</v>
      </c>
      <c r="U19" s="169">
        <f>'Calculations for Graph'!V22</f>
        <v>3.8432326180860406E-2</v>
      </c>
      <c r="V19" s="169">
        <f>'Calculations for Graph'!W22</f>
        <v>3.6909126812993853E-2</v>
      </c>
      <c r="W19" s="169">
        <f>'Calculations for Graph'!X22</f>
        <v>1.7808503915715538E-2</v>
      </c>
      <c r="X19" s="200"/>
      <c r="Y19" s="200"/>
      <c r="Z19" s="200"/>
      <c r="AA19" s="200"/>
      <c r="AB19" s="200"/>
      <c r="AC19" s="200"/>
    </row>
    <row r="20" spans="1:29" x14ac:dyDescent="0.25">
      <c r="B20" s="31">
        <f>'Calculations for Graph'!B23</f>
        <v>65000</v>
      </c>
      <c r="C20" s="32"/>
      <c r="D20" s="31">
        <f t="shared" si="0"/>
        <v>16250</v>
      </c>
      <c r="E20" s="31"/>
      <c r="F20" s="32"/>
      <c r="G20" s="33">
        <f>'Calculations for Graph'!H23</f>
        <v>4.8740542783638374E-2</v>
      </c>
      <c r="H20" s="33">
        <f>'Calculations for Graph'!I23</f>
        <v>2.1602780639247206E-2</v>
      </c>
      <c r="I20" s="33">
        <f>'Calculations for Graph'!J23</f>
        <v>5.9109521258503869E-2</v>
      </c>
      <c r="J20" s="33">
        <f>'Calculations for Graph'!K23</f>
        <v>1.8883795574705656E-2</v>
      </c>
      <c r="K20" s="33">
        <f>'Calculations for Graph'!L23</f>
        <v>4.0773195667634675E-2</v>
      </c>
      <c r="L20" s="33">
        <f>'Calculations for Graph'!M23</f>
        <v>1.6654377742419128E-2</v>
      </c>
      <c r="M20" s="33">
        <f>'Calculations for Graph'!N23</f>
        <v>6.8157342374113861E-2</v>
      </c>
      <c r="N20" s="33">
        <f>'Calculations for Graph'!O23</f>
        <v>6.8523531766798595E-2</v>
      </c>
      <c r="O20" s="33">
        <f>'Calculations for Graph'!P23</f>
        <v>2.8062389463902208E-2</v>
      </c>
      <c r="P20" s="33">
        <f>'Calculations for Graph'!Q23</f>
        <v>5.1583747326714849E-2</v>
      </c>
      <c r="Q20" s="33">
        <f>'Calculations for Graph'!R23</f>
        <v>3.4036947368136693E-2</v>
      </c>
      <c r="R20" s="33">
        <f>'Calculations for Graph'!S23</f>
        <v>4.7165360416019445E-2</v>
      </c>
      <c r="S20" s="33">
        <f>'Calculations for Graph'!T23</f>
        <v>3.4448513771414419E-2</v>
      </c>
      <c r="T20" s="33">
        <f>'Calculations for Graph'!U23</f>
        <v>6.4034433784021072E-2</v>
      </c>
      <c r="U20" s="33">
        <f>'Calculations for Graph'!V23</f>
        <v>3.7779943106188513E-2</v>
      </c>
      <c r="V20" s="33">
        <f>'Calculations for Graph'!W23</f>
        <v>3.8126079688435649E-2</v>
      </c>
      <c r="W20" s="33">
        <f>'Calculations for Graph'!X23</f>
        <v>1.8828757447153371E-2</v>
      </c>
      <c r="X20" s="199"/>
      <c r="Y20" s="199"/>
      <c r="Z20" s="199"/>
      <c r="AA20" s="199"/>
      <c r="AB20" s="199"/>
      <c r="AC20" s="199"/>
    </row>
    <row r="21" spans="1:29" x14ac:dyDescent="0.25">
      <c r="B21" s="168">
        <f>'Calculations for Graph'!B24</f>
        <v>70000</v>
      </c>
      <c r="C21" s="46"/>
      <c r="D21" s="45">
        <f>B21/4</f>
        <v>17500</v>
      </c>
      <c r="E21" s="45"/>
      <c r="F21" s="46"/>
      <c r="G21" s="169">
        <f>'Calculations for Graph'!H24</f>
        <v>4.9178161733182825E-2</v>
      </c>
      <c r="H21" s="169">
        <f>'Calculations for Graph'!I24</f>
        <v>2.2407296370584057E-2</v>
      </c>
      <c r="I21" s="169">
        <f>'Calculations for Graph'!J24</f>
        <v>5.9116921564948369E-2</v>
      </c>
      <c r="J21" s="169">
        <f>'Calculations for Graph'!K24</f>
        <v>1.8542062967180903E-2</v>
      </c>
      <c r="K21" s="169">
        <f>'Calculations for Graph'!L24</f>
        <v>4.1361219631924406E-2</v>
      </c>
      <c r="L21" s="169">
        <f>'Calculations for Graph'!M24</f>
        <v>1.8061643749655087E-2</v>
      </c>
      <c r="M21" s="169">
        <f>'Calculations for Graph'!N24</f>
        <v>7.0374445222218987E-2</v>
      </c>
      <c r="N21" s="169">
        <f>'Calculations for Graph'!O24</f>
        <v>6.8963734502131363E-2</v>
      </c>
      <c r="O21" s="169">
        <f>'Calculations for Graph'!P24</f>
        <v>3.0195215087921733E-2</v>
      </c>
      <c r="P21" s="169">
        <f>'Calculations for Graph'!Q24</f>
        <v>5.2423004306200102E-2</v>
      </c>
      <c r="Q21" s="169">
        <f>'Calculations for Graph'!R24</f>
        <v>3.3849509574815001E-2</v>
      </c>
      <c r="R21" s="169">
        <f>'Calculations for Graph'!S24</f>
        <v>4.7021183474225507E-2</v>
      </c>
      <c r="S21" s="169">
        <f>'Calculations for Graph'!T24</f>
        <v>3.3504743723399809E-2</v>
      </c>
      <c r="T21" s="169">
        <f>'Calculations for Graph'!U24</f>
        <v>6.2849887811363359E-2</v>
      </c>
      <c r="U21" s="169">
        <f>'Calculations for Graph'!V24</f>
        <v>3.7391908163384759E-2</v>
      </c>
      <c r="V21" s="169">
        <f>'Calculations for Graph'!W24</f>
        <v>3.9476207948492825E-2</v>
      </c>
      <c r="W21" s="169">
        <f>'Calculations for Graph'!X24</f>
        <v>1.9883556473096701E-2</v>
      </c>
      <c r="X21" s="200"/>
      <c r="Y21" s="200"/>
      <c r="Z21" s="200"/>
      <c r="AA21" s="200"/>
      <c r="AB21" s="200"/>
      <c r="AC21" s="200"/>
    </row>
    <row r="22" spans="1:29" x14ac:dyDescent="0.25">
      <c r="A22" s="218"/>
      <c r="B22" s="219">
        <f>'Calculations for Graph'!B25</f>
        <v>75000</v>
      </c>
      <c r="C22" s="220"/>
      <c r="D22" s="219">
        <f>B22/4</f>
        <v>18750</v>
      </c>
      <c r="E22" s="219"/>
      <c r="F22" s="220"/>
      <c r="G22" s="200">
        <f>'Calculations for Graph'!H25</f>
        <v>4.9828380665144868E-2</v>
      </c>
      <c r="H22" s="200">
        <f>'Calculations for Graph'!I25</f>
        <v>2.3266844576646184E-2</v>
      </c>
      <c r="I22" s="200">
        <f>'Calculations for Graph'!J25</f>
        <v>5.9415745660403863E-2</v>
      </c>
      <c r="J22" s="200">
        <f>'Calculations for Graph'!K25</f>
        <v>1.8315522060755048E-2</v>
      </c>
      <c r="K22" s="200">
        <f>'Calculations for Graph'!L25</f>
        <v>4.2146423270939419E-2</v>
      </c>
      <c r="L22" s="200">
        <f>'Calculations for Graph'!M25</f>
        <v>1.9497106890956982E-2</v>
      </c>
      <c r="M22" s="200">
        <f>'Calculations for Graph'!N25</f>
        <v>7.2784203306614226E-2</v>
      </c>
      <c r="N22" s="200">
        <f>'Calculations for Graph'!O25</f>
        <v>6.9516326848365229E-2</v>
      </c>
      <c r="O22" s="200">
        <f>'Calculations for Graph'!P25</f>
        <v>3.2329001977875332E-2</v>
      </c>
      <c r="P22" s="200">
        <f>'Calculations for Graph'!Q25</f>
        <v>5.3462525021949078E-2</v>
      </c>
      <c r="Q22" s="200">
        <f>'Calculations for Graph'!R25</f>
        <v>3.3840707034240566E-2</v>
      </c>
      <c r="R22" s="200">
        <f>'Calculations for Graph'!S25</f>
        <v>4.7115720906057944E-2</v>
      </c>
      <c r="S22" s="200">
        <f>'Calculations for Graph'!T25</f>
        <v>3.2791677499561016E-2</v>
      </c>
      <c r="T22" s="200">
        <f>'Calculations for Graph'!U25</f>
        <v>6.2061062981562776E-2</v>
      </c>
      <c r="U22" s="200">
        <f>'Calculations for Graph'!V25</f>
        <v>3.7215351726075506E-2</v>
      </c>
      <c r="V22" s="200">
        <f>'Calculations for Graph'!W25</f>
        <v>4.0932876516242313E-2</v>
      </c>
      <c r="W22" s="200">
        <f>'Calculations for Graph'!X25</f>
        <v>2.0965991894644424E-2</v>
      </c>
      <c r="X22" s="200"/>
      <c r="Y22" s="200"/>
      <c r="Z22" s="200"/>
      <c r="AA22" s="200"/>
      <c r="AB22" s="200"/>
      <c r="AC22" s="200"/>
    </row>
    <row r="23" spans="1:29" x14ac:dyDescent="0.25">
      <c r="A23" s="218"/>
      <c r="B23" s="219">
        <f>'Calculations for Graph'!B26</f>
        <v>85000</v>
      </c>
      <c r="C23" s="220"/>
      <c r="D23" s="219">
        <f>B23/4</f>
        <v>21250</v>
      </c>
      <c r="E23" s="219"/>
      <c r="F23" s="220"/>
      <c r="G23" s="200">
        <f>'Calculations for Graph'!H26</f>
        <v>5.1616547900497516E-2</v>
      </c>
      <c r="H23" s="200">
        <f>'Calculations for Graph'!I26</f>
        <v>2.511219196019901E-2</v>
      </c>
      <c r="I23" s="200">
        <f>'Calculations for Graph'!J26</f>
        <v>6.0681954308457714E-2</v>
      </c>
      <c r="J23" s="200">
        <f>'Calculations for Graph'!K26</f>
        <v>1.8126703562189053E-2</v>
      </c>
      <c r="K23" s="200">
        <f>'Calculations for Graph'!L26</f>
        <v>4.4169183920398009E-2</v>
      </c>
      <c r="L23" s="200">
        <f>'Calculations for Graph'!M26</f>
        <v>2.2432720716417914E-2</v>
      </c>
      <c r="M23" s="200">
        <f>'Calculations for Graph'!N26</f>
        <v>7.8045693252776119E-2</v>
      </c>
      <c r="N23" s="200">
        <f>'Calculations for Graph'!O26</f>
        <v>7.0879346530547269E-2</v>
      </c>
      <c r="O23" s="200">
        <f>'Calculations for Graph'!P26</f>
        <v>3.6598781014925377E-2</v>
      </c>
      <c r="P23" s="200">
        <f>'Calculations for Graph'!Q26</f>
        <v>5.6000995024875627E-2</v>
      </c>
      <c r="Q23" s="200">
        <f>'Calculations for Graph'!R26</f>
        <v>3.4232912238805972E-2</v>
      </c>
      <c r="R23" s="200">
        <f>'Calculations for Graph'!S26</f>
        <v>4.785243462686567E-2</v>
      </c>
      <c r="S23" s="200">
        <f>'Calculations for Graph'!T26</f>
        <v>3.1894806766169154E-2</v>
      </c>
      <c r="T23" s="200">
        <f>'Calculations for Graph'!U26</f>
        <v>6.1391244179104479E-2</v>
      </c>
      <c r="U23" s="200">
        <f>'Calculations for Graph'!V26</f>
        <v>3.7347395422885572E-2</v>
      </c>
      <c r="V23" s="200">
        <f>'Calculations for Graph'!W26</f>
        <v>4.4090629651741292E-2</v>
      </c>
      <c r="W23" s="200">
        <f>'Calculations for Graph'!X26</f>
        <v>2.3194263880597012E-2</v>
      </c>
      <c r="X23" s="200"/>
      <c r="Y23" s="200"/>
      <c r="Z23" s="200"/>
      <c r="AA23" s="200"/>
      <c r="AB23" s="200"/>
      <c r="AC23" s="200"/>
    </row>
    <row r="24" spans="1:29" x14ac:dyDescent="0.25">
      <c r="A24" s="218" t="s">
        <v>77</v>
      </c>
      <c r="B24" s="219">
        <f>'Calculations for Graph'!B27</f>
        <v>83941</v>
      </c>
      <c r="C24" s="220"/>
      <c r="D24" s="219">
        <f>B24/4</f>
        <v>20985.25</v>
      </c>
      <c r="E24" s="219"/>
      <c r="F24" s="220"/>
      <c r="G24" s="200">
        <f>'Calculations for Graph'!H27</f>
        <v>5.1401506986118686E-2</v>
      </c>
      <c r="H24" s="200">
        <f>'Calculations for Graph'!I27</f>
        <v>2.4910123839253451E-2</v>
      </c>
      <c r="I24" s="200">
        <f>'Calculations for Graph'!J27</f>
        <v>6.0512669886059162E-2</v>
      </c>
      <c r="J24" s="200">
        <f>'Calculations for Graph'!K27</f>
        <v>1.813278865822756E-2</v>
      </c>
      <c r="K24" s="200">
        <f>'Calculations for Graph'!L27</f>
        <v>4.3931161751031234E-2</v>
      </c>
      <c r="L24" s="200">
        <f>'Calculations for Graph'!M27</f>
        <v>2.2118434069323997E-2</v>
      </c>
      <c r="M24" s="200">
        <f>'Calculations for Graph'!N27</f>
        <v>7.7465236031230844E-2</v>
      </c>
      <c r="N24" s="200">
        <f>'Calculations for Graph'!O27</f>
        <v>7.0721430349327957E-2</v>
      </c>
      <c r="O24" s="200">
        <f>'Calculations for Graph'!P27</f>
        <v>3.6146495330482087E-2</v>
      </c>
      <c r="P24" s="200">
        <f>'Calculations for Graph'!Q27</f>
        <v>5.5707986797463423E-2</v>
      </c>
      <c r="Q24" s="200">
        <f>'Calculations for Graph'!R27</f>
        <v>3.4169805352983258E-2</v>
      </c>
      <c r="R24" s="200">
        <f>'Calculations for Graph'!S27</f>
        <v>4.7745589012942208E-2</v>
      </c>
      <c r="S24" s="200">
        <f>'Calculations for Graph'!T27</f>
        <v>3.196192511610952E-2</v>
      </c>
      <c r="T24" s="200">
        <f>'Calculations for Graph'!U27</f>
        <v>6.1414389904178697E-2</v>
      </c>
      <c r="U24" s="200">
        <f>'Calculations for Graph'!V27</f>
        <v>3.7307873423061369E-2</v>
      </c>
      <c r="V24" s="200">
        <f>'Calculations for Graph'!W27</f>
        <v>4.3743357571509538E-2</v>
      </c>
      <c r="W24" s="200">
        <f>'Calculations for Graph'!X27</f>
        <v>2.2954952450218519E-2</v>
      </c>
      <c r="X24" s="200"/>
      <c r="Y24" s="200"/>
      <c r="Z24" s="200"/>
      <c r="AA24" s="200"/>
      <c r="AB24" s="200"/>
      <c r="AC24" s="200"/>
    </row>
    <row r="25" spans="1:29" x14ac:dyDescent="0.25">
      <c r="B25" s="168">
        <f>'Calculations for Graph'!B28</f>
        <v>90000</v>
      </c>
      <c r="C25" s="167"/>
      <c r="D25" s="168">
        <f>B25/4</f>
        <v>22500</v>
      </c>
      <c r="E25" s="168"/>
      <c r="F25" s="167"/>
      <c r="G25" s="222">
        <f>'Calculations for Graph'!H28</f>
        <v>5.270030405150717E-2</v>
      </c>
      <c r="H25" s="222">
        <f>'Calculations for Graph'!I28</f>
        <v>2.6083963251975418E-2</v>
      </c>
      <c r="I25" s="222">
        <f>'Calculations for Graph'!J28</f>
        <v>6.1575054365817977E-2</v>
      </c>
      <c r="J25" s="222">
        <f>'Calculations for Graph'!K28</f>
        <v>1.8135063379572727E-2</v>
      </c>
      <c r="K25" s="222">
        <f>'Calculations for Graph'!L28</f>
        <v>4.5356479445127301E-2</v>
      </c>
      <c r="L25" s="222">
        <f>'Calculations for Graph'!M28</f>
        <v>2.3925683895815047E-2</v>
      </c>
      <c r="M25" s="222">
        <f>'Calculations for Graph'!N28</f>
        <v>8.0848316917057073E-2</v>
      </c>
      <c r="N25" s="222">
        <f>'Calculations for Graph'!O28</f>
        <v>7.166112553430494E-2</v>
      </c>
      <c r="O25" s="222">
        <f>'Calculations for Graph'!P28</f>
        <v>3.8734528133450401E-2</v>
      </c>
      <c r="P25" s="222">
        <f>'Calculations for Graph'!Q28</f>
        <v>5.7448896693005562E-2</v>
      </c>
      <c r="Q25" s="222">
        <f>'Calculations for Graph'!R28</f>
        <v>3.4588385507755344E-2</v>
      </c>
      <c r="R25" s="222">
        <f>'Calculations for Graph'!S28</f>
        <v>4.8433762153936202E-2</v>
      </c>
      <c r="S25" s="222">
        <f>'Calculations for Graph'!T28</f>
        <v>3.1652195399473219E-2</v>
      </c>
      <c r="T25" s="222">
        <f>'Calculations for Graph'!U28</f>
        <v>6.1409380111208667E-2</v>
      </c>
      <c r="U25" s="222">
        <f>'Calculations for Graph'!V28</f>
        <v>3.7602089271290606E-2</v>
      </c>
      <c r="V25" s="222">
        <f>'Calculations for Graph'!W28</f>
        <v>4.5764556886157451E-2</v>
      </c>
      <c r="W25" s="222">
        <f>'Calculations for Graph'!X28</f>
        <v>2.4333055873573307E-2</v>
      </c>
      <c r="X25" s="199"/>
      <c r="Y25" s="199"/>
      <c r="Z25" s="199"/>
      <c r="AA25" s="199"/>
      <c r="AB25" s="199"/>
      <c r="AC25" s="199"/>
    </row>
    <row r="26" spans="1:29" x14ac:dyDescent="0.25">
      <c r="B26" s="223"/>
      <c r="C26" s="223"/>
      <c r="D26" s="223"/>
      <c r="E26" s="223"/>
      <c r="F26" s="223"/>
      <c r="G26" s="221"/>
      <c r="H26" s="221"/>
      <c r="I26" s="221"/>
      <c r="J26" s="221"/>
      <c r="K26" s="221"/>
      <c r="L26" s="221"/>
      <c r="M26" s="221"/>
      <c r="N26" s="221"/>
      <c r="O26" s="221"/>
      <c r="P26" s="221"/>
      <c r="Q26" s="221"/>
      <c r="R26" s="221"/>
      <c r="S26" s="221"/>
      <c r="T26" s="221"/>
      <c r="U26" s="221"/>
      <c r="V26" s="221"/>
      <c r="W26" s="221"/>
      <c r="X26" s="199"/>
      <c r="Y26" s="199"/>
      <c r="Z26" s="199"/>
      <c r="AA26" s="199"/>
      <c r="AB26" s="199"/>
      <c r="AC26" s="199"/>
    </row>
  </sheetData>
  <sheetProtection selectLockedCells="1" selectUnlockedCells="1"/>
  <mergeCells count="1">
    <mergeCell ref="B3:C3"/>
  </mergeCells>
  <phoneticPr fontId="0" type="noConversion"/>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D60"/>
  <sheetViews>
    <sheetView showGridLines="0" topLeftCell="I1" workbookViewId="0">
      <selection activeCell="AA15" sqref="AA15"/>
    </sheetView>
  </sheetViews>
  <sheetFormatPr defaultRowHeight="13.2" x14ac:dyDescent="0.25"/>
  <cols>
    <col min="1" max="1" width="16.5546875" customWidth="1"/>
    <col min="2" max="2" width="11" customWidth="1"/>
    <col min="3" max="3" width="7.5546875" customWidth="1"/>
    <col min="4" max="5" width="10.109375" customWidth="1"/>
    <col min="7" max="7" width="11.6640625" customWidth="1"/>
    <col min="8" max="8" width="12.109375" bestFit="1" customWidth="1"/>
    <col min="9" max="13" width="11.109375" customWidth="1"/>
    <col min="14" max="14" width="15.33203125" customWidth="1"/>
    <col min="15" max="15" width="11.5546875" bestFit="1" customWidth="1"/>
    <col min="16" max="17" width="11.109375" customWidth="1"/>
    <col min="18" max="19" width="8.5546875" bestFit="1" customWidth="1"/>
    <col min="20" max="21" width="12.44140625" bestFit="1" customWidth="1"/>
    <col min="22" max="23" width="12.44140625" customWidth="1"/>
    <col min="24" max="24" width="10.6640625" customWidth="1"/>
    <col min="25" max="25" width="9.6640625" customWidth="1"/>
    <col min="26" max="29" width="11.109375" customWidth="1"/>
    <col min="30" max="30" width="11.109375" bestFit="1" customWidth="1"/>
    <col min="31" max="31" width="15" customWidth="1"/>
  </cols>
  <sheetData>
    <row r="1" spans="1:30" x14ac:dyDescent="0.25">
      <c r="A1" s="57" t="s">
        <v>6</v>
      </c>
      <c r="B1" s="58"/>
      <c r="C1" s="59"/>
      <c r="D1" s="204"/>
      <c r="E1" s="207"/>
      <c r="F1" s="52"/>
      <c r="G1" s="61" t="s">
        <v>7</v>
      </c>
      <c r="H1" s="62" t="s">
        <v>37</v>
      </c>
      <c r="I1" s="62" t="s">
        <v>37</v>
      </c>
      <c r="J1" s="62" t="s">
        <v>38</v>
      </c>
      <c r="K1" s="62" t="s">
        <v>38</v>
      </c>
      <c r="L1" s="63" t="s">
        <v>39</v>
      </c>
      <c r="M1" s="63" t="s">
        <v>39</v>
      </c>
      <c r="N1" s="230" t="s">
        <v>80</v>
      </c>
      <c r="O1" s="230" t="s">
        <v>81</v>
      </c>
      <c r="P1" s="63" t="s">
        <v>45</v>
      </c>
      <c r="Q1" s="63" t="s">
        <v>45</v>
      </c>
      <c r="R1" s="63" t="s">
        <v>8</v>
      </c>
      <c r="S1" s="63" t="s">
        <v>8</v>
      </c>
      <c r="T1" s="63" t="s">
        <v>8</v>
      </c>
      <c r="U1" s="63" t="s">
        <v>8</v>
      </c>
      <c r="V1" s="63" t="s">
        <v>8</v>
      </c>
      <c r="W1" s="62" t="s">
        <v>68</v>
      </c>
      <c r="X1" s="62" t="s">
        <v>68</v>
      </c>
      <c r="Y1" s="183"/>
      <c r="Z1" s="183"/>
      <c r="AA1" s="183"/>
      <c r="AB1" s="183"/>
      <c r="AC1" s="184"/>
      <c r="AD1" s="184"/>
    </row>
    <row r="2" spans="1:30" x14ac:dyDescent="0.25">
      <c r="A2" s="233" t="s">
        <v>90</v>
      </c>
      <c r="B2" s="58"/>
      <c r="C2" s="58"/>
      <c r="D2" s="60"/>
      <c r="E2" s="207"/>
      <c r="F2" s="52"/>
      <c r="G2" s="61" t="s">
        <v>9</v>
      </c>
      <c r="H2" s="65" t="s">
        <v>10</v>
      </c>
      <c r="I2" s="65" t="s">
        <v>11</v>
      </c>
      <c r="J2" s="65" t="s">
        <v>10</v>
      </c>
      <c r="K2" s="65" t="s">
        <v>11</v>
      </c>
      <c r="L2" s="65" t="s">
        <v>12</v>
      </c>
      <c r="M2" s="65" t="s">
        <v>14</v>
      </c>
      <c r="N2" s="65" t="s">
        <v>10</v>
      </c>
      <c r="O2" s="65" t="s">
        <v>11</v>
      </c>
      <c r="P2" s="65" t="s">
        <v>10</v>
      </c>
      <c r="Q2" s="65" t="s">
        <v>11</v>
      </c>
      <c r="R2" s="65" t="s">
        <v>10</v>
      </c>
      <c r="S2" s="65" t="s">
        <v>11</v>
      </c>
      <c r="T2" s="65" t="s">
        <v>13</v>
      </c>
      <c r="U2" s="65" t="s">
        <v>12</v>
      </c>
      <c r="V2" s="65" t="s">
        <v>14</v>
      </c>
      <c r="W2" s="65" t="s">
        <v>10</v>
      </c>
      <c r="X2" s="65" t="s">
        <v>11</v>
      </c>
      <c r="Y2" s="65"/>
      <c r="Z2" s="65"/>
      <c r="AA2" s="65"/>
      <c r="AB2" s="65"/>
      <c r="AC2" s="65"/>
      <c r="AD2" s="65"/>
    </row>
    <row r="3" spans="1:30" x14ac:dyDescent="0.25">
      <c r="A3" s="66" t="s">
        <v>15</v>
      </c>
      <c r="B3" s="282">
        <v>478943609</v>
      </c>
      <c r="C3" s="282"/>
      <c r="D3" s="60"/>
      <c r="E3" s="207"/>
      <c r="F3" s="52"/>
      <c r="G3" s="67" t="s">
        <v>62</v>
      </c>
      <c r="H3" s="68">
        <v>2.222E-2</v>
      </c>
      <c r="I3" s="68">
        <v>1.3310000000000001E-2</v>
      </c>
      <c r="J3" s="68">
        <v>2.3980000000000001E-2</v>
      </c>
      <c r="K3" s="68">
        <v>5.7099999999999998E-3</v>
      </c>
      <c r="L3" s="37">
        <v>2.2599999999999999E-2</v>
      </c>
      <c r="M3" s="37">
        <v>1.77E-2</v>
      </c>
      <c r="N3" s="231">
        <v>4.0041960000000001E-2</v>
      </c>
      <c r="O3" s="231">
        <v>1.40302E-2</v>
      </c>
      <c r="P3" s="68">
        <v>2.3400000000000001E-2</v>
      </c>
      <c r="Q3" s="68">
        <v>2.5600000000000001E-2</v>
      </c>
      <c r="R3" s="147">
        <v>1.26E-2</v>
      </c>
      <c r="S3" s="147">
        <v>1.7999999999999999E-2</v>
      </c>
      <c r="T3" s="147">
        <v>8.6E-3</v>
      </c>
      <c r="U3" s="147">
        <v>1.95E-2</v>
      </c>
      <c r="V3" s="147">
        <v>1.3100000000000001E-2</v>
      </c>
      <c r="W3" s="68">
        <v>2.35E-2</v>
      </c>
      <c r="X3" s="68">
        <v>1.38E-2</v>
      </c>
      <c r="Y3" s="147"/>
      <c r="Z3" s="147"/>
      <c r="AA3" s="147"/>
      <c r="AB3" s="147"/>
      <c r="AC3" s="68"/>
      <c r="AD3" s="68"/>
    </row>
    <row r="4" spans="1:30" x14ac:dyDescent="0.25">
      <c r="A4" s="64" t="s">
        <v>16</v>
      </c>
      <c r="B4" s="69">
        <v>35040</v>
      </c>
      <c r="C4" s="58"/>
      <c r="D4" s="60"/>
      <c r="E4" s="207"/>
      <c r="F4" s="52"/>
      <c r="G4" s="67" t="s">
        <v>61</v>
      </c>
      <c r="H4" s="68">
        <v>0</v>
      </c>
      <c r="I4" s="68">
        <v>0</v>
      </c>
      <c r="J4" s="68">
        <v>0</v>
      </c>
      <c r="K4" s="68">
        <v>0</v>
      </c>
      <c r="L4" s="37">
        <v>-6.7999999999999996E-3</v>
      </c>
      <c r="M4" s="37">
        <v>-7.3499999999999998E-3</v>
      </c>
      <c r="N4" s="231">
        <v>3.2232000000000002E-4</v>
      </c>
      <c r="O4" s="231">
        <v>4.0042000000000001E-2</v>
      </c>
      <c r="P4" s="68">
        <v>1.4100000000000001E-4</v>
      </c>
      <c r="Q4" s="68">
        <v>1.2E-4</v>
      </c>
      <c r="R4" s="147">
        <v>2.9999999999999997E-4</v>
      </c>
      <c r="S4" s="147">
        <v>6.9999999999999999E-4</v>
      </c>
      <c r="T4" s="147">
        <v>0</v>
      </c>
      <c r="U4" s="147">
        <v>-6.9999999999999999E-4</v>
      </c>
      <c r="V4" s="147">
        <v>0</v>
      </c>
      <c r="W4" s="68">
        <v>-1E-3</v>
      </c>
      <c r="X4" s="68">
        <v>-4.8000000000000001E-4</v>
      </c>
      <c r="Y4" s="147"/>
      <c r="Z4" s="147"/>
      <c r="AA4" s="147"/>
      <c r="AB4" s="147"/>
      <c r="AC4" s="68"/>
      <c r="AD4" s="68"/>
    </row>
    <row r="5" spans="1:30" x14ac:dyDescent="0.25">
      <c r="A5" s="64" t="s">
        <v>17</v>
      </c>
      <c r="B5" s="202">
        <v>13668</v>
      </c>
      <c r="C5" s="203" t="s">
        <v>18</v>
      </c>
      <c r="D5" s="60"/>
      <c r="E5" s="207"/>
      <c r="F5" s="52"/>
      <c r="G5" s="67" t="s">
        <v>63</v>
      </c>
      <c r="H5" s="68">
        <v>2.6540000000000001E-2</v>
      </c>
      <c r="I5" s="68">
        <v>6.8700000000000002E-3</v>
      </c>
      <c r="J5" s="68">
        <v>3.6380000000000003E-2</v>
      </c>
      <c r="K5" s="68">
        <v>1.438E-2</v>
      </c>
      <c r="L5" s="37">
        <v>2.4615000000000001E-2</v>
      </c>
      <c r="M5" s="37">
        <v>3.5200000000000001E-3</v>
      </c>
      <c r="N5" s="231">
        <v>2.4050189999999999E-2</v>
      </c>
      <c r="O5" s="232">
        <v>1.40302E-2</v>
      </c>
      <c r="P5" s="68">
        <v>1.2E-4</v>
      </c>
      <c r="Q5" s="68">
        <v>2.5000000000000001E-2</v>
      </c>
      <c r="R5" s="147">
        <v>2.23E-2</v>
      </c>
      <c r="S5" s="147">
        <v>2.98E-2</v>
      </c>
      <c r="T5" s="147">
        <v>2.8799999999999999E-2</v>
      </c>
      <c r="U5" s="147">
        <v>4.9399999999999999E-2</v>
      </c>
      <c r="V5" s="147">
        <v>2.64E-2</v>
      </c>
      <c r="W5" s="68">
        <v>1.3299999999999999E-2</v>
      </c>
      <c r="X5" s="68">
        <v>3.4499999999999999E-3</v>
      </c>
      <c r="Y5" s="147"/>
      <c r="Z5" s="147"/>
      <c r="AA5" s="147"/>
      <c r="AB5" s="147"/>
      <c r="AC5" s="68"/>
      <c r="AD5" s="68"/>
    </row>
    <row r="6" spans="1:30" x14ac:dyDescent="0.25">
      <c r="A6" s="208" t="s">
        <v>76</v>
      </c>
      <c r="B6" s="205">
        <v>83941</v>
      </c>
      <c r="C6" s="209" t="s">
        <v>78</v>
      </c>
      <c r="D6" s="206"/>
      <c r="E6" s="61"/>
      <c r="F6" s="61"/>
      <c r="G6" s="61"/>
      <c r="H6" s="70"/>
      <c r="I6" s="70"/>
      <c r="J6" s="70"/>
      <c r="K6" s="70"/>
      <c r="L6" s="65"/>
      <c r="M6" s="65"/>
      <c r="N6" s="65"/>
      <c r="O6" s="65"/>
      <c r="P6" s="65"/>
      <c r="Q6" s="65"/>
      <c r="R6" s="65"/>
      <c r="S6" s="65"/>
      <c r="T6" s="52"/>
      <c r="U6" s="52"/>
      <c r="V6" s="52"/>
      <c r="W6" s="52"/>
      <c r="X6" s="70"/>
      <c r="Y6" s="70"/>
      <c r="Z6" s="70"/>
      <c r="AA6" s="70"/>
      <c r="AB6" s="70"/>
      <c r="AC6" s="70"/>
      <c r="AD6" s="70"/>
    </row>
    <row r="7" spans="1:30" x14ac:dyDescent="0.25">
      <c r="A7" s="52"/>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row>
    <row r="8" spans="1:30" x14ac:dyDescent="0.25">
      <c r="A8" s="52"/>
      <c r="B8" s="71" t="s">
        <v>66</v>
      </c>
      <c r="C8" s="72">
        <f>B36</f>
        <v>49798</v>
      </c>
      <c r="D8" s="73">
        <v>0</v>
      </c>
      <c r="E8" s="164"/>
      <c r="F8" s="52"/>
      <c r="G8" s="74" t="s">
        <v>73</v>
      </c>
      <c r="H8" s="75">
        <f>B36</f>
        <v>49798</v>
      </c>
      <c r="I8" s="76">
        <f>G36</f>
        <v>4.9376704135306579E-2</v>
      </c>
      <c r="J8" s="77"/>
      <c r="K8" s="77"/>
      <c r="L8" s="77"/>
      <c r="M8" s="77"/>
      <c r="N8" s="77"/>
      <c r="O8" s="77"/>
      <c r="P8" s="77"/>
      <c r="Q8" s="77"/>
      <c r="R8" s="77"/>
      <c r="S8" s="77"/>
      <c r="T8" s="52"/>
      <c r="U8" s="52"/>
      <c r="V8" s="52"/>
      <c r="W8" s="52"/>
      <c r="X8" s="77"/>
      <c r="Y8" s="77"/>
      <c r="Z8" s="77"/>
      <c r="AA8" s="77"/>
      <c r="AB8" s="77"/>
      <c r="AC8" s="77"/>
      <c r="AD8" s="77"/>
    </row>
    <row r="9" spans="1:30" x14ac:dyDescent="0.25">
      <c r="A9" s="52"/>
      <c r="B9" s="78" t="s">
        <v>74</v>
      </c>
      <c r="C9" s="79">
        <f>B36</f>
        <v>49798</v>
      </c>
      <c r="D9" s="80">
        <v>0.2</v>
      </c>
      <c r="E9" s="164"/>
      <c r="F9" s="52"/>
      <c r="G9" s="81" t="s">
        <v>71</v>
      </c>
      <c r="H9" s="82"/>
      <c r="I9" s="83">
        <f>F36</f>
        <v>0</v>
      </c>
      <c r="J9" s="77"/>
      <c r="K9" s="77"/>
      <c r="L9" s="77"/>
      <c r="M9" s="77"/>
      <c r="N9" s="77"/>
      <c r="O9" s="77"/>
      <c r="P9" s="77"/>
      <c r="Q9" s="77"/>
      <c r="R9" s="77"/>
      <c r="S9" s="77"/>
      <c r="T9" s="52"/>
      <c r="U9" s="52"/>
      <c r="V9" s="52"/>
      <c r="W9" s="52"/>
      <c r="X9" s="77"/>
      <c r="Y9" s="77"/>
      <c r="Z9" s="77"/>
      <c r="AA9" s="77"/>
      <c r="AB9" s="77"/>
      <c r="AC9" s="77"/>
      <c r="AD9" s="77"/>
    </row>
    <row r="10" spans="1:30" x14ac:dyDescent="0.25">
      <c r="A10" s="52"/>
      <c r="B10" s="52"/>
      <c r="C10" s="52"/>
      <c r="D10" s="52"/>
      <c r="E10" s="52"/>
      <c r="F10" s="84"/>
      <c r="G10" s="52"/>
      <c r="H10" s="85"/>
      <c r="I10" s="85"/>
      <c r="J10" s="85"/>
      <c r="K10" s="85"/>
      <c r="L10" s="85"/>
      <c r="M10" s="85"/>
      <c r="N10" s="85"/>
      <c r="O10" s="85"/>
      <c r="P10" s="85"/>
      <c r="Q10" s="85"/>
      <c r="R10" s="85"/>
      <c r="S10" s="85"/>
      <c r="T10" s="52"/>
      <c r="U10" s="52"/>
      <c r="V10" s="52"/>
      <c r="W10" s="52"/>
      <c r="X10" s="85"/>
      <c r="Y10" s="85"/>
      <c r="Z10" s="85"/>
      <c r="AA10" s="85"/>
      <c r="AB10" s="85"/>
      <c r="AC10" s="85"/>
      <c r="AD10" s="85"/>
    </row>
    <row r="11" spans="1:30" ht="12.75" customHeight="1" x14ac:dyDescent="0.25">
      <c r="A11" s="52"/>
      <c r="B11" s="86" t="s">
        <v>19</v>
      </c>
      <c r="C11" s="65"/>
      <c r="D11" s="87" t="s">
        <v>20</v>
      </c>
      <c r="E11" s="65"/>
      <c r="F11" s="54"/>
      <c r="G11" s="88" t="s">
        <v>65</v>
      </c>
      <c r="H11" s="185" t="s">
        <v>67</v>
      </c>
      <c r="I11" s="186"/>
      <c r="J11" s="186"/>
      <c r="K11" s="186"/>
      <c r="L11" s="186"/>
      <c r="M11" s="186"/>
      <c r="N11" s="186"/>
      <c r="O11" s="186"/>
      <c r="P11" s="186"/>
      <c r="Q11" s="186"/>
      <c r="R11" s="186"/>
      <c r="S11" s="186"/>
      <c r="T11" s="186"/>
      <c r="U11" s="186"/>
      <c r="V11" s="186"/>
      <c r="W11" s="186"/>
      <c r="X11" s="186"/>
      <c r="Y11" s="192"/>
      <c r="Z11" s="193"/>
      <c r="AA11" s="193"/>
      <c r="AB11" s="193"/>
      <c r="AC11" s="193"/>
      <c r="AD11" s="193"/>
    </row>
    <row r="12" spans="1:30" ht="12.75" customHeight="1" x14ac:dyDescent="0.25">
      <c r="A12" s="89" t="s">
        <v>75</v>
      </c>
      <c r="B12" s="90" t="s">
        <v>21</v>
      </c>
      <c r="C12" s="65"/>
      <c r="D12" s="91" t="s">
        <v>22</v>
      </c>
      <c r="E12" s="65"/>
      <c r="F12" s="54"/>
      <c r="G12" s="92" t="s">
        <v>64</v>
      </c>
      <c r="H12" s="187"/>
      <c r="I12" s="188"/>
      <c r="J12" s="188"/>
      <c r="K12" s="188"/>
      <c r="L12" s="188"/>
      <c r="M12" s="188"/>
      <c r="N12" s="188"/>
      <c r="O12" s="188"/>
      <c r="P12" s="188"/>
      <c r="Q12" s="188"/>
      <c r="R12" s="188"/>
      <c r="S12" s="188"/>
      <c r="T12" s="188"/>
      <c r="U12" s="188"/>
      <c r="V12" s="188"/>
      <c r="W12" s="188"/>
      <c r="X12" s="188"/>
      <c r="Y12" s="192"/>
      <c r="Z12" s="193"/>
      <c r="AA12" s="193"/>
      <c r="AB12" s="193"/>
      <c r="AC12" s="193"/>
      <c r="AD12" s="193"/>
    </row>
    <row r="13" spans="1:30" x14ac:dyDescent="0.25">
      <c r="A13" s="93" t="s">
        <v>29</v>
      </c>
      <c r="B13" s="94">
        <v>15000</v>
      </c>
      <c r="C13" s="65"/>
      <c r="D13" s="94">
        <f>B13/4</f>
        <v>3750</v>
      </c>
      <c r="E13" s="165">
        <f t="shared" ref="E13:E28" si="0">IF(ZoneNum=17,Z13,IF(ZoneNum=18,AA13,IF(ZoneNum=19,AB13,IF(ZoneNum=20,AC13,AD13))))</f>
        <v>0</v>
      </c>
      <c r="F13" s="160">
        <f t="shared" ref="F13:F28" si="1">IF(ZoneNum=9,R13,IF(ZoneNum=10,S13,IF(ZoneNum=11,T13,IF(ZoneNum=12,U13,IF(ZoneNum=13,V13,IF(ZoneNum=14,W13,IF(ZoneNum=15,X13,IF(ZoneNum=16,Y13,E13))))))))</f>
        <v>0</v>
      </c>
      <c r="G13" s="166">
        <f t="shared" ref="G13:G28" si="2">IF(ZoneNum=1,H13,IF(ZoneNum=2,I13,IF(ZoneNum=3,J13,IF(ZoneNum=4,K13,IF(ZoneNum=5,L13,IF(ZoneNum=6,M13,IF(ZoneNum=7,N13,IF(ZoneNum=8,O13,IF(ZoneNum=9,P13,IF(ZoneNum=10,Q13,IF(ZoneNum=11,R13,IF(ZoneNum=12,S13,IF(ZoneNum=13,T13,IF(ZoneNum=14,U13,IF(ZoneNum=15,V13,IF(ZoneNum=16,W13,X13))))))))))))))))</f>
        <v>0.10282934845302899</v>
      </c>
      <c r="H13" s="95">
        <f>$H$3*($D$13/$B$5)+$H$4+$H$5/($D$13/$B$5)</f>
        <v>0.10282934845302899</v>
      </c>
      <c r="I13" s="96">
        <f>$I$3*($D$13/$B$5)+$I$4+$I$5/($D$13/$B$5)</f>
        <v>2.8691553875329238E-2</v>
      </c>
      <c r="J13" s="96">
        <f>$J$3*($D$13/$B$5)+$J$4+$J$5/($D$13/$B$5)</f>
        <v>0.13917706017208081</v>
      </c>
      <c r="K13" s="96">
        <f>$K$3*($D$13/$B$5)+$K$4+$K$5/($D$13/$B$5)</f>
        <v>5.3978839452151019E-2</v>
      </c>
      <c r="L13" s="96">
        <f>$L$3*($D$13/$B$5)+$L$4+$L$5/($D$13/$B$5)</f>
        <v>8.9117366574187895E-2</v>
      </c>
      <c r="M13" s="96">
        <f>$M$3*($D$13/$B$5)+$M$4+$M$5/($D$13/$B$5)</f>
        <v>1.0335929538191398E-2</v>
      </c>
      <c r="N13" s="96">
        <f>$N$3*($D$13/$B$5)+$N$4+$N$5/($D$13/$B$5)</f>
        <v>9.8966503872842837E-2</v>
      </c>
      <c r="O13" s="96">
        <f>$O$3*($D$13/$B$5)+$O$4+$O$5/($D$13/$B$5)</f>
        <v>9.5028647411273051E-2</v>
      </c>
      <c r="P13" s="96">
        <f>$P$3*($D$13/$B$5)+$P$4+$P$5/($D$13/$B$5)</f>
        <v>6.998481355575065E-3</v>
      </c>
      <c r="Q13" s="96">
        <f>$Q$3*($D$13/$B$5)+$Q$4+$Q$5/($D$13/$B$5)</f>
        <v>9.8263705004389829E-2</v>
      </c>
      <c r="R13" s="96">
        <f>$R$3*($D$13/$B$5)+$R$4+$R$5/($D$13/$B$5)</f>
        <v>8.503601980684812E-2</v>
      </c>
      <c r="S13" s="96">
        <f>$S$3*($D$13/$B$5)+$S$4+$S$5/($D$13/$B$5)</f>
        <v>0.1142535825812116</v>
      </c>
      <c r="T13" s="96">
        <f>$T$3*($D$13/$B$5)+$T$4+$T$5/($D$13/$B$5)</f>
        <v>0.10732976589991221</v>
      </c>
      <c r="U13" s="96">
        <f>$U$3*($D$13/$B$5)+$U$4+$U$5/($D$13/$B$5)</f>
        <v>0.18470320779631255</v>
      </c>
      <c r="V13" s="96">
        <f>$V$3*($D$13/$B$5)+$V$4+$V$5/($D$13/$B$5)</f>
        <v>9.9816881545215119E-2</v>
      </c>
      <c r="W13" s="96">
        <f>$W$3*($D$13/$B$5)+$W$4+$W$5/($D$13/$B$5)</f>
        <v>5.3923381703248466E-2</v>
      </c>
      <c r="X13" s="96">
        <f>$X$3*($D$13/$B$5)+$X$4+$X$5/($D$13/$B$5)</f>
        <v>1.5880775978928886E-2</v>
      </c>
      <c r="Y13" s="194"/>
      <c r="Z13" s="189"/>
      <c r="AA13" s="189"/>
      <c r="AB13" s="189"/>
      <c r="AC13" s="189"/>
      <c r="AD13" s="189"/>
    </row>
    <row r="14" spans="1:30" x14ac:dyDescent="0.25">
      <c r="A14" s="52" t="s">
        <v>31</v>
      </c>
      <c r="B14" s="94">
        <v>20000</v>
      </c>
      <c r="C14" s="65"/>
      <c r="D14" s="94">
        <f t="shared" ref="D14:D23" si="3">B14/4</f>
        <v>5000</v>
      </c>
      <c r="E14" s="165">
        <f t="shared" si="0"/>
        <v>0</v>
      </c>
      <c r="F14" s="160">
        <f t="shared" si="1"/>
        <v>0</v>
      </c>
      <c r="G14" s="166">
        <f t="shared" si="2"/>
        <v>8.0678219270705301E-2</v>
      </c>
      <c r="H14" s="95">
        <f>$H$3*($D$14/$B$5)+$H$4+$H$5/($D$14/$B$5)</f>
        <v>8.0678219270705301E-2</v>
      </c>
      <c r="I14" s="96">
        <f>$I$3*($D$14/$B$5)+$I$4+$I$5/($D$14/$B$5)</f>
        <v>2.3648869167105648E-2</v>
      </c>
      <c r="J14" s="96">
        <f>$J$3*($D$14/$B$5)+$J$4+$J$5/($D$14/$B$5)</f>
        <v>0.1082206828961077</v>
      </c>
      <c r="K14" s="96">
        <f>$K$3*($D$14/$B$5)+$K$4+$K$5/($D$14/$B$5)</f>
        <v>4.1397988602868016E-2</v>
      </c>
      <c r="L14" s="96">
        <f>$L$3*($D$14/$B$5)+$L$4+$L$5/($D$14/$B$5)</f>
        <v>6.8755050098917192E-2</v>
      </c>
      <c r="M14" s="96">
        <f>$M$3*($D$14/$B$5)+$M$4+$M$5/($D$14/$B$5)</f>
        <v>8.747250050921862E-3</v>
      </c>
      <c r="N14" s="96">
        <f>$N$3*($D$14/$B$5)+$N$4+$N$5/($D$14/$B$5)</f>
        <v>8.0713987865123793E-2</v>
      </c>
      <c r="O14" s="96">
        <f>$O$3*($D$14/$B$5)+$O$4+$O$5/($D$14/$B$5)</f>
        <v>8.3527453988364059E-2</v>
      </c>
      <c r="P14" s="96">
        <f>$P$3*($D$14/$B$5)+$P$4+$P$5/($D$14/$B$5)</f>
        <v>9.0291724741000893E-3</v>
      </c>
      <c r="Q14" s="96">
        <f>$Q$3*($D$14/$B$5)+$Q$4+$Q$5/($D$14/$B$5)</f>
        <v>7.7824940005853105E-2</v>
      </c>
      <c r="R14" s="96">
        <f>$R$3*($D$14/$B$5)+$R$4+$R$5/($D$14/$B$5)</f>
        <v>6.5868586409130819E-2</v>
      </c>
      <c r="S14" s="96">
        <f>$S$3*($D$14/$B$5)+$S$4+$S$5/($D$14/$B$5)</f>
        <v>8.8746003441615443E-2</v>
      </c>
      <c r="T14" s="96">
        <f>$T$3*($D$14/$B$5)+$T$4+$T$5/($D$14/$B$5)</f>
        <v>8.1873714533216263E-2</v>
      </c>
      <c r="U14" s="96">
        <f>$U$3*($D$14/$B$5)+$U$4+$U$5/($D$14/$B$5)</f>
        <v>0.14147329039508341</v>
      </c>
      <c r="V14" s="96">
        <f>$V$3*($D$14/$B$5)+$V$4+$V$5/($D$14/$B$5)</f>
        <v>7.6959255393620141E-2</v>
      </c>
      <c r="W14" s="96">
        <f>$W$3*($D$14/$B$5)+$W$4+$W$5/($D$14/$B$5)</f>
        <v>4.3953602270997955E-2</v>
      </c>
      <c r="X14" s="96">
        <f>$X$3*($D$14/$B$5)+$X$4+$X$5/($D$14/$B$5)</f>
        <v>1.3999207971905181E-2</v>
      </c>
      <c r="Y14" s="194"/>
      <c r="Z14" s="189"/>
      <c r="AA14" s="189"/>
      <c r="AB14" s="189"/>
      <c r="AC14" s="189"/>
      <c r="AD14" s="189"/>
    </row>
    <row r="15" spans="1:30" x14ac:dyDescent="0.25">
      <c r="A15" s="52"/>
      <c r="B15" s="94">
        <v>25000</v>
      </c>
      <c r="C15" s="65"/>
      <c r="D15" s="94">
        <f t="shared" si="3"/>
        <v>6250</v>
      </c>
      <c r="E15" s="165">
        <f t="shared" si="0"/>
        <v>0</v>
      </c>
      <c r="F15" s="160">
        <f t="shared" si="1"/>
        <v>0</v>
      </c>
      <c r="G15" s="166">
        <f t="shared" si="2"/>
        <v>6.8200389288381624E-2</v>
      </c>
      <c r="H15" s="95">
        <f>$H$3*($D$15/$B$5)+$H$4+$H$5/($D$15/$B$5)</f>
        <v>6.8200389288381624E-2</v>
      </c>
      <c r="I15" s="96">
        <f>$I$3*($D$15/$B$5)+$I$4+$I$5/($D$15/$B$5)</f>
        <v>2.1110162058882061E-2</v>
      </c>
      <c r="J15" s="96">
        <f>$J$3*($D$15/$B$5)+$J$4+$J$5/($D$15/$B$5)</f>
        <v>9.0524088020134619E-2</v>
      </c>
      <c r="K15" s="96">
        <f>$K$3*($D$15/$B$5)+$K$4+$K$5/($D$15/$B$5)</f>
        <v>3.4058360153585016E-2</v>
      </c>
      <c r="L15" s="96">
        <f>$L$3*($D$15/$B$5)+$L$4+$L$5/($D$15/$B$5)</f>
        <v>5.7364408823646483E-2</v>
      </c>
      <c r="M15" s="96">
        <f>$M$3*($D$15/$B$5)+$M$4+$M$5/($D$15/$B$5)</f>
        <v>8.4415401636523286E-3</v>
      </c>
      <c r="N15" s="96">
        <f>$N$3*($D$15/$B$5)+$N$4+$N$5/($D$15/$B$5)</f>
        <v>7.1227285108604738E-2</v>
      </c>
      <c r="O15" s="96">
        <f>$O$3*($D$15/$B$5)+$O$4+$O$5/($D$15/$B$5)</f>
        <v>7.7139987861455067E-2</v>
      </c>
      <c r="P15" s="96">
        <f>$P$3*($D$15/$B$5)+$P$4+$P$5/($D$15/$B$5)</f>
        <v>1.110360119262511E-2</v>
      </c>
      <c r="Q15" s="96">
        <f>$Q$3*($D$15/$B$5)+$Q$4+$Q$5/($D$15/$B$5)</f>
        <v>6.6498175007316362E-2</v>
      </c>
      <c r="R15" s="96">
        <f>$R$3*($D$15/$B$5)+$R$4+$R$5/($D$15/$B$5)</f>
        <v>5.4829057011413523E-2</v>
      </c>
      <c r="S15" s="96">
        <f>$S$3*($D$15/$B$5)+$S$4+$S$5/($D$15/$B$5)</f>
        <v>7.4099928302019322E-2</v>
      </c>
      <c r="T15" s="96">
        <f>$T$3*($D$15/$B$5)+$T$4+$T$5/($D$15/$B$5)</f>
        <v>6.691468716652034E-2</v>
      </c>
      <c r="U15" s="96">
        <f>$U$3*($D$15/$B$5)+$U$4+$U$5/($D$15/$B$5)</f>
        <v>0.11624868499385427</v>
      </c>
      <c r="V15" s="96">
        <f>$V$3*($D$15/$B$5)+$V$4+$V$5/($D$15/$B$5)</f>
        <v>6.3723901242025163E-2</v>
      </c>
      <c r="W15" s="96">
        <f>$W$3*($D$15/$B$5)+$W$4+$W$5/($D$15/$B$5)</f>
        <v>3.8831406838747438E-2</v>
      </c>
      <c r="X15" s="96">
        <f>$X$3*($D$15/$B$5)+$X$4+$X$5/($D$15/$B$5)</f>
        <v>1.3375095964881473E-2</v>
      </c>
      <c r="Y15" s="194"/>
      <c r="Z15" s="189"/>
      <c r="AA15" s="189"/>
      <c r="AB15" s="189"/>
      <c r="AC15" s="189"/>
      <c r="AD15" s="189"/>
    </row>
    <row r="16" spans="1:30" x14ac:dyDescent="0.25">
      <c r="A16" s="52"/>
      <c r="B16" s="94">
        <v>30000</v>
      </c>
      <c r="C16" s="65"/>
      <c r="D16" s="94">
        <f t="shared" si="3"/>
        <v>7500</v>
      </c>
      <c r="E16" s="165">
        <f t="shared" si="0"/>
        <v>0</v>
      </c>
      <c r="F16" s="160">
        <f t="shared" si="1"/>
        <v>0</v>
      </c>
      <c r="G16" s="166">
        <f t="shared" si="2"/>
        <v>6.0559208906057954E-2</v>
      </c>
      <c r="H16" s="95">
        <f>$H$3*($D$16/$B$5)+$H$4+$H$5/($D$16/$B$5)</f>
        <v>6.0559208906057954E-2</v>
      </c>
      <c r="I16" s="96">
        <f>$I$3*($D$16/$B$5)+$I$4+$I$5/($D$16/$B$5)</f>
        <v>1.9823443750658473E-2</v>
      </c>
      <c r="J16" s="96">
        <f>$J$3*($D$16/$B$5)+$J$4+$J$5/($D$16/$B$5)</f>
        <v>7.9457384344161566E-2</v>
      </c>
      <c r="K16" s="96">
        <f>$K$3*($D$16/$B$5)+$K$4+$K$5/($D$16/$B$5)</f>
        <v>2.9339342904302023E-2</v>
      </c>
      <c r="L16" s="96">
        <f>$L$3*($D$16/$B$5)+$L$4+$L$5/($D$16/$B$5)</f>
        <v>5.0459605148375775E-2</v>
      </c>
      <c r="M16" s="96">
        <f>$M$3*($D$16/$B$5)+$M$4+$M$5/($D$16/$B$5)</f>
        <v>8.7773150763827933E-3</v>
      </c>
      <c r="N16" s="96">
        <f>$N$3*($D$16/$B$5)+$N$4+$N$5/($D$16/$B$5)</f>
        <v>6.612348897768569E-2</v>
      </c>
      <c r="O16" s="96">
        <f>$O$3*($D$16/$B$5)+$O$4+$O$5/($D$16/$B$5)</f>
        <v>7.3309385382546097E-2</v>
      </c>
      <c r="P16" s="96">
        <f>$P$3*($D$16/$B$5)+$P$4+$P$5/($D$16/$B$5)</f>
        <v>1.3199898711150132E-2</v>
      </c>
      <c r="Q16" s="96">
        <f>$Q$3*($D$16/$B$5)+$Q$4+$Q$5/($D$16/$B$5)</f>
        <v>5.9727410008779638E-2</v>
      </c>
      <c r="R16" s="96">
        <f>$R$3*($D$16/$B$5)+$R$4+$R$5/($D$16/$B$5)</f>
        <v>4.785347961369623E-2</v>
      </c>
      <c r="S16" s="96">
        <f>$S$3*($D$16/$B$5)+$S$4+$S$5/($D$16/$B$5)</f>
        <v>6.4884605162423184E-2</v>
      </c>
      <c r="T16" s="96">
        <f>$T$3*($D$16/$B$5)+$T$4+$T$5/($D$16/$B$5)</f>
        <v>5.7204171799824413E-2</v>
      </c>
      <c r="U16" s="96">
        <f>$U$3*($D$16/$B$5)+$U$4+$U$5/($D$16/$B$5)</f>
        <v>0.10002673559262512</v>
      </c>
      <c r="V16" s="96">
        <f>$V$3*($D$16/$B$5)+$V$4+$V$5/($D$16/$B$5)</f>
        <v>5.5299683090430207E-2</v>
      </c>
      <c r="W16" s="96">
        <f>$W$3*($D$16/$B$5)+$W$4+$W$5/($D$16/$B$5)</f>
        <v>3.613300340649693E-2</v>
      </c>
      <c r="X16" s="96">
        <f>$X$3*($D$16/$B$5)+$X$4+$X$5/($D$16/$B$5)</f>
        <v>1.3379711957857768E-2</v>
      </c>
      <c r="Y16" s="194"/>
      <c r="Z16" s="189"/>
      <c r="AA16" s="189"/>
      <c r="AB16" s="189"/>
      <c r="AC16" s="189"/>
      <c r="AD16" s="189"/>
    </row>
    <row r="17" spans="1:30" x14ac:dyDescent="0.25">
      <c r="B17" s="138">
        <v>35000</v>
      </c>
      <c r="C17" s="139"/>
      <c r="D17" s="138">
        <f t="shared" si="3"/>
        <v>8750</v>
      </c>
      <c r="E17" s="165">
        <f t="shared" si="0"/>
        <v>0</v>
      </c>
      <c r="F17" s="160">
        <f t="shared" si="1"/>
        <v>0</v>
      </c>
      <c r="G17" s="166">
        <f t="shared" si="2"/>
        <v>5.5681828295162841E-2</v>
      </c>
      <c r="H17" s="140">
        <f>$H$3*($D$17/$B$5)+$H$4+$H$5/($D$17/$B$5)</f>
        <v>5.5681828295162841E-2</v>
      </c>
      <c r="I17" s="141">
        <f>$I$3*($D$17/$B$5)+$I$4+$I$5/($D$17/$B$5)</f>
        <v>1.9252147613863457E-2</v>
      </c>
      <c r="J17" s="141">
        <f>$J$3*($D$17/$B$5)+$J$4+$J$5/($D$17/$B$5)</f>
        <v>7.217918992533133E-2</v>
      </c>
      <c r="K17" s="141">
        <f>$K$3*($D$17/$B$5)+$K$4+$K$5/($D$17/$B$5)</f>
        <v>2.6117817769304739E-2</v>
      </c>
      <c r="L17" s="141">
        <f>$L$3*($D$17/$B$5)+$L$4+$L$5/($D$17/$B$5)</f>
        <v>4.611813724453364E-2</v>
      </c>
      <c r="M17" s="141">
        <f>$M$3*($D$17/$B$5)+$M$4+$M$5/($D$17/$B$5)</f>
        <v>9.4796527319704008E-3</v>
      </c>
      <c r="N17" s="141">
        <f>$N$3*($D$17/$B$5)+$N$4+$N$5/($D$17/$B$5)</f>
        <v>6.3524210918538063E-2</v>
      </c>
      <c r="O17" s="141">
        <f>$O$3*($D$17/$B$5)+$O$4+$O$5/($D$17/$B$5)</f>
        <v>7.09398478453514E-2</v>
      </c>
      <c r="P17" s="141">
        <f>$P$3*($D$17/$B$5)+$P$4+$P$5/($D$17/$B$5)</f>
        <v>1.5308692686818011E-2</v>
      </c>
      <c r="Q17" s="141">
        <f>$Q$3*($D$17/$B$5)+$Q$4+$Q$5/($D$17/$B$5)</f>
        <v>5.5560073581671476E-2</v>
      </c>
      <c r="R17" s="141">
        <f>$R$3*($D$17/$B$5)+$R$4+$R$5/($D$17/$B$5)</f>
        <v>4.3200160501693216E-2</v>
      </c>
      <c r="S17" s="141">
        <f>$S$3*($D$17/$B$5)+$S$4+$S$5/($D$17/$B$5)</f>
        <v>5.87725688799699E-2</v>
      </c>
      <c r="T17" s="141">
        <f>$T$3*($D$17/$B$5)+$T$4+$T$5/($D$17/$B$5)</f>
        <v>5.0492806147414193E-2</v>
      </c>
      <c r="U17" s="141">
        <f>$U$3*($D$17/$B$5)+$U$4+$U$5/($D$17/$B$5)</f>
        <v>8.8949161048538825E-2</v>
      </c>
      <c r="V17" s="141">
        <f>$V$3*($D$17/$B$5)+$V$4+$V$5/($D$17/$B$5)</f>
        <v>4.9624685510263805E-2</v>
      </c>
      <c r="W17" s="141">
        <f>$W$3*($D$17/$B$5)+$W$4+$W$5/($D$17/$B$5)</f>
        <v>3.4819623974246414E-2</v>
      </c>
      <c r="X17" s="141">
        <f>$X$3*($D$17/$B$5)+$X$4+$X$5/($D$17/$B$5)</f>
        <v>1.3743601093691209E-2</v>
      </c>
      <c r="Y17" s="195"/>
      <c r="Z17" s="190"/>
      <c r="AA17" s="190"/>
      <c r="AB17" s="190"/>
      <c r="AC17" s="190"/>
      <c r="AD17" s="190"/>
    </row>
    <row r="18" spans="1:30" x14ac:dyDescent="0.25">
      <c r="A18" s="52"/>
      <c r="B18" s="94">
        <v>45000</v>
      </c>
      <c r="C18" s="65"/>
      <c r="D18" s="94">
        <f t="shared" si="3"/>
        <v>11250</v>
      </c>
      <c r="E18" s="165">
        <f t="shared" si="0"/>
        <v>0</v>
      </c>
      <c r="F18" s="160">
        <f t="shared" si="1"/>
        <v>0</v>
      </c>
      <c r="G18" s="166">
        <f t="shared" si="2"/>
        <v>5.0533400025753586E-2</v>
      </c>
      <c r="H18" s="95">
        <f>$H$3*($D$18/$B$5)+$H$4+$H$5/($D$18/$B$5)</f>
        <v>5.0533400025753586E-2</v>
      </c>
      <c r="I18" s="96">
        <f>$I$3*($D$18/$B$5)+$I$4+$I$5/($D$18/$B$5)</f>
        <v>1.9301925625987711E-2</v>
      </c>
      <c r="J18" s="96">
        <f>$J$3*($D$18/$B$5)+$J$4+$J$5/($D$18/$B$5)</f>
        <v>6.3936983182908996E-2</v>
      </c>
      <c r="K18" s="96">
        <f>$K$3*($D$18/$B$5)+$K$4+$K$5/($D$18/$B$5)</f>
        <v>2.2170587689786365E-2</v>
      </c>
      <c r="L18" s="96">
        <f>$L$3*($D$18/$B$5)+$L$4+$L$5/($D$18/$B$5)</f>
        <v>4.1707427722563653E-2</v>
      </c>
      <c r="M18" s="96">
        <f>$M$3*($D$18/$B$5)+$M$4+$M$5/($D$18/$B$5)</f>
        <v>1.1495265947907523E-2</v>
      </c>
      <c r="N18" s="96">
        <f>$N$3*($D$18/$B$5)+$N$4+$N$5/($D$18/$B$5)</f>
        <v>6.2499851586528536E-2</v>
      </c>
      <c r="O18" s="96">
        <f>$O$3*($D$18/$B$5)+$O$4+$O$5/($D$18/$B$5)</f>
        <v>6.8635881007152483E-2</v>
      </c>
      <c r="P18" s="96">
        <f>$P$3*($D$18/$B$5)+$P$4+$P$5/($D$18/$B$5)</f>
        <v>1.9547108066725195E-2</v>
      </c>
      <c r="Q18" s="96">
        <f>$Q$3*($D$18/$B$5)+$Q$4+$Q$5/($D$18/$B$5)</f>
        <v>5.1564448346502784E-2</v>
      </c>
      <c r="R18" s="96">
        <f>$R$3*($D$18/$B$5)+$R$4+$R$5/($D$18/$B$5)</f>
        <v>3.7763952753877672E-2</v>
      </c>
      <c r="S18" s="96">
        <f>$S$3*($D$18/$B$5)+$S$4+$S$5/($D$18/$B$5)</f>
        <v>5.1720641076968096E-2</v>
      </c>
      <c r="T18" s="96">
        <f>$T$3*($D$18/$B$5)+$T$4+$T$5/($D$18/$B$5)</f>
        <v>4.2068657699736611E-2</v>
      </c>
      <c r="U18" s="96">
        <f>$U$3*($D$18/$B$5)+$U$4+$U$5/($D$18/$B$5)</f>
        <v>7.5367970055604333E-2</v>
      </c>
      <c r="V18" s="96">
        <f>$V$3*($D$18/$B$5)+$V$4+$V$5/($D$18/$B$5)</f>
        <v>4.2856724635645299E-2</v>
      </c>
      <c r="W18" s="96">
        <f>$W$3*($D$18/$B$5)+$W$4+$W$5/($D$18/$B$5)</f>
        <v>3.4501238443078723E-2</v>
      </c>
      <c r="X18" s="96">
        <f>$X$3*($D$18/$B$5)+$X$4+$X$5/($D$18/$B$5)</f>
        <v>1.5070167936786654E-2</v>
      </c>
      <c r="Y18" s="194"/>
      <c r="Z18" s="189"/>
      <c r="AA18" s="189"/>
      <c r="AB18" s="189"/>
      <c r="AC18" s="189"/>
      <c r="AD18" s="189"/>
    </row>
    <row r="19" spans="1:30" x14ac:dyDescent="0.25">
      <c r="A19" s="52" t="s">
        <v>30</v>
      </c>
      <c r="B19" s="97">
        <f>B5*4</f>
        <v>54672</v>
      </c>
      <c r="C19" s="65"/>
      <c r="D19" s="135">
        <f>B19/4</f>
        <v>13668</v>
      </c>
      <c r="E19" s="165">
        <f>IF(ZoneNum=17,Z19,IF(ZoneNum=18,AA19,IF(ZoneNum=19,AB19,IF(ZoneNum=20,AC19,AD19))))</f>
        <v>0</v>
      </c>
      <c r="F19" s="160">
        <f>IF(ZoneNum=9,R19,IF(ZoneNum=10,S19,IF(ZoneNum=11,T19,IF(ZoneNum=12,U19,IF(ZoneNum=13,V19,IF(ZoneNum=14,W19,IF(ZoneNum=15,X19,IF(ZoneNum=16,Y19,E19))))))))</f>
        <v>0</v>
      </c>
      <c r="G19" s="166">
        <f t="shared" si="2"/>
        <v>4.8759999999999998E-2</v>
      </c>
      <c r="H19" s="136">
        <f>$H$3*($D$19/$B$5)+$H$4+$H$5/($D$19/$B$5)</f>
        <v>4.8759999999999998E-2</v>
      </c>
      <c r="I19" s="137">
        <f>$I$3*($D$19/$B$5)+$I$4+$I$5/($D$19/$B$5)</f>
        <v>2.018E-2</v>
      </c>
      <c r="J19" s="137">
        <f>$J$3*($D$19/$B$5)+$J$4+$J$5/($D$19/$B$5)</f>
        <v>6.0360000000000004E-2</v>
      </c>
      <c r="K19" s="137">
        <f>$K$3*($D$19/$B$5)+$K$4+$K$5/($D$19/$B$5)</f>
        <v>2.009E-2</v>
      </c>
      <c r="L19" s="137">
        <f>$L$3*($D$19/$B$5)+$L$4+$L$5/($D$19/$B$5)</f>
        <v>4.0415E-2</v>
      </c>
      <c r="M19" s="137">
        <f>$M$3*($D$19/$B$5)+$M$4+$M$5/($D$19/$B$5)</f>
        <v>1.3870000000000002E-2</v>
      </c>
      <c r="N19" s="137">
        <f>$N$3*($D$19/$B$5)+$N$4+$N$5/($D$19/$B$5)</f>
        <v>6.4414470000000001E-2</v>
      </c>
      <c r="O19" s="137">
        <f>$O$3*($D$19/$B$5)+$O$4+$O$5/($D$19/$B$5)</f>
        <v>6.8102400000000007E-2</v>
      </c>
      <c r="P19" s="137">
        <f>$P$3*($D$19/$B$5)+$P$4+$P$5/($D$19/$B$5)</f>
        <v>2.3660999999999998E-2</v>
      </c>
      <c r="Q19" s="137">
        <f>$Q$3*($D$19/$B$5)+$Q$4+$Q$5/($D$19/$B$5)</f>
        <v>5.0720000000000001E-2</v>
      </c>
      <c r="R19" s="137">
        <f>$R$3*($D$19/$B$5)+$R$4+$R$5/($D$19/$B$5)</f>
        <v>3.5200000000000002E-2</v>
      </c>
      <c r="S19" s="137">
        <f>$S$3*($D$19/$B$5)+$S$4+$S$5/($D$19/$B$5)</f>
        <v>4.8500000000000001E-2</v>
      </c>
      <c r="T19" s="137">
        <f>$T$3*($D$19/$B$5)+$T$4+$T$5/($D$19/$B$5)</f>
        <v>3.7400000000000003E-2</v>
      </c>
      <c r="U19" s="137">
        <f>$U$3*($D$19/$B$5)+$U$4+$U$5/($D$19/$B$5)</f>
        <v>6.8199999999999997E-2</v>
      </c>
      <c r="V19" s="137">
        <f>$V$3*($D$19/$B$5)+$V$4+$V$5/($D$19/$B$5)</f>
        <v>3.95E-2</v>
      </c>
      <c r="W19" s="137">
        <f>$W$3*($D$19/$B$5)+$W$4+$W$5/($D$19/$B$5)</f>
        <v>3.5799999999999998E-2</v>
      </c>
      <c r="X19" s="137">
        <f>$X$3*($D$19/$B$5)+$X$4+$X$5/($D$19/$B$5)</f>
        <v>1.677E-2</v>
      </c>
      <c r="Y19" s="196"/>
      <c r="Z19" s="191"/>
      <c r="AA19" s="191"/>
      <c r="AB19" s="191"/>
      <c r="AC19" s="191"/>
      <c r="AD19" s="191"/>
    </row>
    <row r="20" spans="1:30" x14ac:dyDescent="0.25">
      <c r="A20" s="52"/>
      <c r="B20" s="94">
        <v>50000</v>
      </c>
      <c r="C20" s="65"/>
      <c r="D20" s="94">
        <f t="shared" si="3"/>
        <v>12500</v>
      </c>
      <c r="E20" s="165">
        <f t="shared" si="0"/>
        <v>0</v>
      </c>
      <c r="F20" s="160">
        <f t="shared" si="1"/>
        <v>0</v>
      </c>
      <c r="G20" s="166">
        <f t="shared" si="2"/>
        <v>4.9341085776763244E-2</v>
      </c>
      <c r="H20" s="95">
        <f>$H$3*($D$20/$B$5)+$H$4+$H$5/($D$20/$B$5)</f>
        <v>4.9341085776763244E-2</v>
      </c>
      <c r="I20" s="96">
        <f>$I$3*($D$20/$B$5)+$I$4+$I$5/($D$20/$B$5)</f>
        <v>1.968452571776412E-2</v>
      </c>
      <c r="J20" s="96">
        <f>$J$3*($D$20/$B$5)+$J$4+$J$5/($D$20/$B$5)</f>
        <v>6.1710134440269244E-2</v>
      </c>
      <c r="K20" s="96">
        <f>$K$3*($D$20/$B$5)+$K$4+$K$5/($D$20/$B$5)</f>
        <v>2.0945718707170033E-2</v>
      </c>
      <c r="L20" s="96">
        <f>$L$3*($D$20/$B$5)+$L$4+$L$5/($D$20/$B$5)</f>
        <v>4.078374084729295E-2</v>
      </c>
      <c r="M20" s="96">
        <f>$M$3*($D$20/$B$5)+$M$4+$M$5/($D$20/$B$5)</f>
        <v>1.2686353927304656E-2</v>
      </c>
      <c r="N20" s="96">
        <f>$N$3*($D$20/$B$5)+$N$4+$N$5/($D$20/$B$5)</f>
        <v>6.3239930956409479E-2</v>
      </c>
      <c r="O20" s="96">
        <f>$O$3*($D$20/$B$5)+$O$4+$O$5/($D$20/$B$5)</f>
        <v>6.8214430058910161E-2</v>
      </c>
      <c r="P20" s="96">
        <f>$P$3*($D$20/$B$5)+$P$4+$P$5/($D$20/$B$5)</f>
        <v>2.1672563985250217E-2</v>
      </c>
      <c r="Q20" s="96">
        <f>$Q$3*($D$20/$B$5)+$Q$4+$Q$5/($D$20/$B$5)</f>
        <v>5.0868350014632718E-2</v>
      </c>
      <c r="R20" s="96">
        <f>$R$3*($D$20/$B$5)+$R$4+$R$5/($D$20/$B$5)</f>
        <v>3.6206978022827047E-2</v>
      </c>
      <c r="S20" s="96">
        <f>$S$3*($D$20/$B$5)+$S$4+$S$5/($D$20/$B$5)</f>
        <v>4.9746320604038635E-2</v>
      </c>
      <c r="T20" s="96">
        <f>$T$3*($D$20/$B$5)+$T$4+$T$5/($D$20/$B$5)</f>
        <v>3.9356158333040681E-2</v>
      </c>
      <c r="U20" s="96">
        <f>$U$3*($D$20/$B$5)+$U$4+$U$5/($D$20/$B$5)</f>
        <v>7.1149561987708526E-2</v>
      </c>
      <c r="V20" s="96">
        <f>$V$3*($D$20/$B$5)+$V$4+$V$5/($D$20/$B$5)</f>
        <v>4.0847354484050337E-2</v>
      </c>
      <c r="W20" s="96">
        <f>$W$3*($D$20/$B$5)+$W$4+$W$5/($D$20/$B$5)</f>
        <v>3.5034557677494874E-2</v>
      </c>
      <c r="X20" s="96">
        <f>$X$3*($D$20/$B$5)+$X$4+$X$5/($D$20/$B$5)</f>
        <v>1.591308792976295E-2</v>
      </c>
      <c r="Y20" s="194"/>
      <c r="Z20" s="189"/>
      <c r="AA20" s="189"/>
      <c r="AB20" s="189"/>
      <c r="AC20" s="189"/>
      <c r="AD20" s="189"/>
    </row>
    <row r="21" spans="1:30" x14ac:dyDescent="0.25">
      <c r="A21" s="52"/>
      <c r="B21" s="94">
        <v>55000</v>
      </c>
      <c r="C21" s="65"/>
      <c r="D21" s="94">
        <f t="shared" si="3"/>
        <v>13750</v>
      </c>
      <c r="E21" s="165">
        <f t="shared" si="0"/>
        <v>0</v>
      </c>
      <c r="F21" s="160">
        <f t="shared" si="1"/>
        <v>0</v>
      </c>
      <c r="G21" s="166">
        <f t="shared" si="2"/>
        <v>4.8735032085348656E-2</v>
      </c>
      <c r="H21" s="95">
        <f>$H$3*($D$21/$B$5)+$H$4+$H$5/($D$21/$B$5)</f>
        <v>4.8735032085348656E-2</v>
      </c>
      <c r="I21" s="96">
        <f>$I$3*($D$21/$B$5)+$I$4+$I$5/($D$21/$B$5)</f>
        <v>2.0218882027722353E-2</v>
      </c>
      <c r="J21" s="96">
        <f>$J$3*($D$21/$B$5)+$J$4+$J$5/($D$21/$B$5)</f>
        <v>6.0286908873387085E-2</v>
      </c>
      <c r="K21" s="96">
        <f>$K$3*($D$21/$B$5)+$K$4+$K$5/($D$21/$B$5)</f>
        <v>2.0038499566977945E-2</v>
      </c>
      <c r="L21" s="96">
        <f>$L$3*($D$21/$B$5)+$L$4+$L$5/($D$21/$B$5)</f>
        <v>4.0403791862931332E-2</v>
      </c>
      <c r="M21" s="96">
        <f>$M$3*($D$21/$B$5)+$M$4+$M$5/($D$21/$B$5)</f>
        <v>1.3955197640035119E-2</v>
      </c>
      <c r="N21" s="96">
        <f>$N$3*($D$21/$B$5)+$N$4+$N$5/($D$21/$B$5)</f>
        <v>6.4511271735454068E-2</v>
      </c>
      <c r="O21" s="96">
        <f>$O$3*($D$21/$B$5)+$O$4+$O$5/($D$21/$B$5)</f>
        <v>6.8102901977092081E-2</v>
      </c>
      <c r="P21" s="96">
        <f>$P$3*($D$21/$B$5)+$P$4+$P$5/($D$21/$B$5)</f>
        <v>2.3800670667411605E-2</v>
      </c>
      <c r="Q21" s="96">
        <f>$Q$3*($D$21/$B$5)+$Q$4+$Q$5/($D$21/$B$5)</f>
        <v>5.072449410700508E-2</v>
      </c>
      <c r="R21" s="96">
        <f>$R$3*($D$21/$B$5)+$R$4+$R$5/($D$21/$B$5)</f>
        <v>3.514260353420065E-2</v>
      </c>
      <c r="S21" s="96">
        <f>$S$3*($D$21/$B$5)+$S$4+$S$5/($D$21/$B$5)</f>
        <v>4.8430273100806123E-2</v>
      </c>
      <c r="T21" s="96">
        <f>$T$3*($D$21/$B$5)+$T$4+$T$5/($D$21/$B$5)</f>
        <v>3.727984223907202E-2</v>
      </c>
      <c r="U21" s="96">
        <f>$U$3*($D$21/$B$5)+$U$4+$U$5/($D$21/$B$5)</f>
        <v>6.8022384950115727E-2</v>
      </c>
      <c r="V21" s="96">
        <f>$V$3*($D$21/$B$5)+$V$4+$V$5/($D$21/$B$5)</f>
        <v>3.942115233245537E-2</v>
      </c>
      <c r="W21" s="96">
        <f>$W$3*($D$21/$B$5)+$W$4+$W$5/($D$21/$B$5)</f>
        <v>3.5861669881608001E-2</v>
      </c>
      <c r="X21" s="96">
        <f>$X$3*($D$21/$B$5)+$X$4+$X$5/($D$21/$B$5)</f>
        <v>1.68322173772847E-2</v>
      </c>
      <c r="Y21" s="194"/>
      <c r="Z21" s="189"/>
      <c r="AA21" s="189"/>
      <c r="AB21" s="189"/>
      <c r="AC21" s="189"/>
      <c r="AD21" s="189"/>
    </row>
    <row r="22" spans="1:30" x14ac:dyDescent="0.25">
      <c r="A22" s="52"/>
      <c r="B22" s="94">
        <v>60000</v>
      </c>
      <c r="C22" s="65"/>
      <c r="D22" s="94">
        <f t="shared" si="3"/>
        <v>15000</v>
      </c>
      <c r="E22" s="165">
        <f t="shared" si="0"/>
        <v>0</v>
      </c>
      <c r="F22" s="160">
        <f t="shared" si="1"/>
        <v>0</v>
      </c>
      <c r="G22" s="166">
        <f t="shared" si="2"/>
        <v>4.8568673812115895E-2</v>
      </c>
      <c r="H22" s="95">
        <f>$H$3*($D$22/$B$5)+$H$4+$H$5/($D$22/$B$5)</f>
        <v>4.8568673812115895E-2</v>
      </c>
      <c r="I22" s="96">
        <f>$I$3*($D$22/$B$5)+$I$4+$I$5/($D$22/$B$5)</f>
        <v>2.0867055501316945E-2</v>
      </c>
      <c r="J22" s="96">
        <f>$J$3*($D$22/$B$5)+$J$4+$J$5/($D$22/$B$5)</f>
        <v>5.9466400688323096E-2</v>
      </c>
      <c r="K22" s="96">
        <f>$K$3*($D$22/$B$5)+$K$4+$K$5/($D$22/$B$5)</f>
        <v>1.9369517808604041E-2</v>
      </c>
      <c r="L22" s="96">
        <f>$L$3*($D$22/$B$5)+$L$4+$L$5/($D$22/$B$5)</f>
        <v>4.0431646296751535E-2</v>
      </c>
      <c r="M22" s="96">
        <f>$M$3*($D$22/$B$5)+$M$4+$M$5/($D$22/$B$5)</f>
        <v>1.5282358152765584E-2</v>
      </c>
      <c r="N22" s="96">
        <f>$N$3*($D$22/$B$5)+$N$4+$N$5/($D$22/$B$5)</f>
        <v>6.6181058571371382E-2</v>
      </c>
      <c r="O22" s="96">
        <f>$O$3*($D$22/$B$5)+$O$4+$O$5/($D$22/$B$5)</f>
        <v>6.8223816045092187E-2</v>
      </c>
      <c r="P22" s="96">
        <f>$P$3*($D$22/$B$5)+$P$4+$P$5/($D$22/$B$5)</f>
        <v>2.5930765422300262E-2</v>
      </c>
      <c r="Q22" s="96">
        <f>$Q$3*($D$22/$B$5)+$Q$4+$Q$5/($D$22/$B$5)</f>
        <v>5.0994820017559263E-2</v>
      </c>
      <c r="R22" s="96">
        <f>$R$3*($D$22/$B$5)+$R$4+$R$5/($D$22/$B$5)</f>
        <v>3.4447679227392447E-2</v>
      </c>
      <c r="S22" s="96">
        <f>$S$3*($D$22/$B$5)+$S$4+$S$5/($D$22/$B$5)</f>
        <v>4.7607930324846351E-2</v>
      </c>
      <c r="T22" s="96">
        <f>$T$3*($D$22/$B$5)+$T$4+$T$5/($D$22/$B$5)</f>
        <v>3.5680663599648818E-2</v>
      </c>
      <c r="U22" s="96">
        <f>$U$3*($D$22/$B$5)+$U$4+$U$5/($D$22/$B$5)</f>
        <v>6.5713631185250226E-2</v>
      </c>
      <c r="V22" s="96">
        <f>$V$3*($D$22/$B$5)+$V$4+$V$5/($D$22/$B$5)</f>
        <v>3.8432326180860406E-2</v>
      </c>
      <c r="W22" s="96">
        <f>$W$3*($D$22/$B$5)+$W$4+$W$5/($D$22/$B$5)</f>
        <v>3.6909126812993853E-2</v>
      </c>
      <c r="X22" s="96">
        <f>$X$3*($D$22/$B$5)+$X$4+$X$5/($D$22/$B$5)</f>
        <v>1.7808503915715538E-2</v>
      </c>
      <c r="Y22" s="194"/>
      <c r="Z22" s="189"/>
      <c r="AA22" s="189"/>
      <c r="AB22" s="189"/>
      <c r="AC22" s="189"/>
      <c r="AD22" s="189"/>
    </row>
    <row r="23" spans="1:30" x14ac:dyDescent="0.25">
      <c r="A23" s="52"/>
      <c r="B23" s="94">
        <v>65000</v>
      </c>
      <c r="C23" s="65"/>
      <c r="D23" s="94">
        <f t="shared" si="3"/>
        <v>16250</v>
      </c>
      <c r="E23" s="165">
        <f t="shared" si="0"/>
        <v>0</v>
      </c>
      <c r="F23" s="160">
        <f t="shared" si="1"/>
        <v>0</v>
      </c>
      <c r="G23" s="166">
        <f t="shared" si="2"/>
        <v>4.8740542783638374E-2</v>
      </c>
      <c r="H23" s="95">
        <f>$H$3*($D$23/$B$5)+$H$4+$H$5/($D$23/$B$5)</f>
        <v>4.8740542783638374E-2</v>
      </c>
      <c r="I23" s="96">
        <f>$I$3*($D$23/$B$5)+$I$4+$I$5/($D$23/$B$5)</f>
        <v>2.1602780639247206E-2</v>
      </c>
      <c r="J23" s="96">
        <f>$J$3*($D$23/$B$5)+$J$4+$J$5/($D$23/$B$5)</f>
        <v>5.9109521258503869E-2</v>
      </c>
      <c r="K23" s="96">
        <f>$K$3*($D$23/$B$5)+$K$4+$K$5/($D$23/$B$5)</f>
        <v>1.8883795574705656E-2</v>
      </c>
      <c r="L23" s="96">
        <f>$L$3*($D$23/$B$5)+$L$4+$L$5/($D$23/$B$5)</f>
        <v>4.0773195667634675E-2</v>
      </c>
      <c r="M23" s="96">
        <f>$M$3*($D$23/$B$5)+$M$4+$M$5/($D$23/$B$5)</f>
        <v>1.6654377742419128E-2</v>
      </c>
      <c r="N23" s="96">
        <f>$N$3*($D$23/$B$5)+$N$4+$N$5/($D$23/$B$5)</f>
        <v>6.8157342374113861E-2</v>
      </c>
      <c r="O23" s="96">
        <f>$O$3*($D$23/$B$5)+$O$4+$O$5/($D$23/$B$5)</f>
        <v>6.8523531766798595E-2</v>
      </c>
      <c r="P23" s="96">
        <f>$P$3*($D$23/$B$5)+$P$4+$P$5/($D$23/$B$5)</f>
        <v>2.8062389463902208E-2</v>
      </c>
      <c r="Q23" s="96">
        <f>$Q$3*($D$23/$B$5)+$Q$4+$Q$5/($D$23/$B$5)</f>
        <v>5.1583747326714849E-2</v>
      </c>
      <c r="R23" s="96">
        <f>$R$3*($D$23/$B$5)+$R$4+$R$5/($D$23/$B$5)</f>
        <v>3.4036947368136693E-2</v>
      </c>
      <c r="S23" s="96">
        <f>$S$3*($D$23/$B$5)+$S$4+$S$5/($D$23/$B$5)</f>
        <v>4.7165360416019445E-2</v>
      </c>
      <c r="T23" s="96">
        <f>$T$3*($D$23/$B$5)+$T$4+$T$5/($D$23/$B$5)</f>
        <v>3.4448513771414419E-2</v>
      </c>
      <c r="U23" s="96">
        <f>$U$3*($D$23/$B$5)+$U$4+$U$5/($D$23/$B$5)</f>
        <v>6.4034433784021072E-2</v>
      </c>
      <c r="V23" s="96">
        <f>$V$3*($D$23/$B$5)+$V$4+$V$5/($D$23/$B$5)</f>
        <v>3.7779943106188513E-2</v>
      </c>
      <c r="W23" s="96">
        <f>$W$3*($D$23/$B$5)+$W$4+$W$5/($D$23/$B$5)</f>
        <v>3.8126079688435649E-2</v>
      </c>
      <c r="X23" s="96">
        <f>$X$3*($D$23/$B$5)+$X$4+$X$5/($D$23/$B$5)</f>
        <v>1.8828757447153371E-2</v>
      </c>
      <c r="Y23" s="194"/>
      <c r="Z23" s="189"/>
      <c r="AA23" s="189"/>
      <c r="AB23" s="189"/>
      <c r="AC23" s="189"/>
      <c r="AD23" s="189"/>
    </row>
    <row r="24" spans="1:30" x14ac:dyDescent="0.25">
      <c r="A24" s="52"/>
      <c r="B24" s="94">
        <v>70000</v>
      </c>
      <c r="C24" s="65"/>
      <c r="D24" s="94">
        <f>B24/4</f>
        <v>17500</v>
      </c>
      <c r="E24" s="165">
        <f t="shared" si="0"/>
        <v>0</v>
      </c>
      <c r="F24" s="160">
        <f t="shared" si="1"/>
        <v>0</v>
      </c>
      <c r="G24" s="166">
        <f t="shared" si="2"/>
        <v>4.9178161733182825E-2</v>
      </c>
      <c r="H24" s="95">
        <f>$H$3*($D$24/$B$5)+$H$4+$H$5/($D$24/$B$5)</f>
        <v>4.9178161733182825E-2</v>
      </c>
      <c r="I24" s="96">
        <f>$I$3*($D$24/$B$5)+$I$4+$I$5/($D$24/$B$5)</f>
        <v>2.2407296370584057E-2</v>
      </c>
      <c r="J24" s="96">
        <f>$J$3*($D$24/$B$5)+$J$4+$J$5/($D$24/$B$5)</f>
        <v>5.9116921564948369E-2</v>
      </c>
      <c r="K24" s="96">
        <f>$K$3*($D$24/$B$5)+$K$4+$K$5/($D$24/$B$5)</f>
        <v>1.8542062967180903E-2</v>
      </c>
      <c r="L24" s="96">
        <f>$L$3*($D$24/$B$5)+$L$4+$L$5/($D$24/$B$5)</f>
        <v>4.1361219631924406E-2</v>
      </c>
      <c r="M24" s="96">
        <f>$M$3*($D$24/$B$5)+$M$4+$M$5/($D$24/$B$5)</f>
        <v>1.8061643749655087E-2</v>
      </c>
      <c r="N24" s="96">
        <f>$N$3*($D$24/$B$5)+$N$4+$N$5/($D$24/$B$5)</f>
        <v>7.0374445222218987E-2</v>
      </c>
      <c r="O24" s="96">
        <f>$O$3*($D$24/$B$5)+$O$4+$O$5/($D$24/$B$5)</f>
        <v>6.8963734502131363E-2</v>
      </c>
      <c r="P24" s="96">
        <f>$P$3*($D$24/$B$5)+$P$4+$P$5/($D$24/$B$5)</f>
        <v>3.0195215087921733E-2</v>
      </c>
      <c r="Q24" s="96">
        <f>$Q$3*($D$24/$B$5)+$Q$4+$Q$5/($D$24/$B$5)</f>
        <v>5.2423004306200102E-2</v>
      </c>
      <c r="R24" s="96">
        <f>$R$3*($D$24/$B$5)+$R$4+$R$5/($D$24/$B$5)</f>
        <v>3.3849509574815001E-2</v>
      </c>
      <c r="S24" s="96">
        <f>$S$3*($D$24/$B$5)+$S$4+$S$5/($D$24/$B$5)</f>
        <v>4.7021183474225507E-2</v>
      </c>
      <c r="T24" s="96">
        <f>$T$3*($D$24/$B$5)+$T$4+$T$5/($D$24/$B$5)</f>
        <v>3.3504743723399809E-2</v>
      </c>
      <c r="U24" s="96">
        <f>$U$3*($D$24/$B$5)+$U$4+$U$5/($D$24/$B$5)</f>
        <v>6.2849887811363359E-2</v>
      </c>
      <c r="V24" s="96">
        <f>$V$3*($D$24/$B$5)+$V$4+$V$5/($D$24/$B$5)</f>
        <v>3.7391908163384759E-2</v>
      </c>
      <c r="W24" s="96">
        <f>$W$3*($D$24/$B$5)+$W$4+$W$5/($D$24/$B$5)</f>
        <v>3.9476207948492825E-2</v>
      </c>
      <c r="X24" s="96">
        <f>$X$3*($D$24/$B$5)+$X$4+$X$5/($D$24/$B$5)</f>
        <v>1.9883556473096701E-2</v>
      </c>
      <c r="Y24" s="194"/>
      <c r="Z24" s="189"/>
      <c r="AA24" s="189"/>
      <c r="AB24" s="189"/>
      <c r="AC24" s="189"/>
      <c r="AD24" s="189"/>
    </row>
    <row r="25" spans="1:30" x14ac:dyDescent="0.25">
      <c r="B25" s="224">
        <v>75000</v>
      </c>
      <c r="C25" s="225"/>
      <c r="D25" s="224">
        <f>B25/4</f>
        <v>18750</v>
      </c>
      <c r="E25" s="226">
        <f t="shared" si="0"/>
        <v>0</v>
      </c>
      <c r="F25" s="227">
        <f t="shared" si="1"/>
        <v>0</v>
      </c>
      <c r="G25" s="166">
        <f t="shared" si="2"/>
        <v>4.9828380665144868E-2</v>
      </c>
      <c r="H25" s="228">
        <f>$H$3*($D$25/$B$5)+$H$4+$H$5/($D$25/$B$5)</f>
        <v>4.9828380665144868E-2</v>
      </c>
      <c r="I25" s="229">
        <f>$I$3*($D$25/$B$5)+$I$4+$I$5/($D$25/$B$5)</f>
        <v>2.3266844576646184E-2</v>
      </c>
      <c r="J25" s="229">
        <f>$J$3*($D$25/$B$5)+$J$4+$J$5/($D$25/$B$5)</f>
        <v>5.9415745660403863E-2</v>
      </c>
      <c r="K25" s="229">
        <f>$K$3*($D$25/$B$5)+$K$4+$K$5/($D$25/$B$5)</f>
        <v>1.8315522060755048E-2</v>
      </c>
      <c r="L25" s="229">
        <f>$L$3*($D$25/$B$5)+$L$4+$L$5/($D$25/$B$5)</f>
        <v>4.2146423270939419E-2</v>
      </c>
      <c r="M25" s="229">
        <f>$M$3*($D$25/$B$5)+$M$4+$M$5/($D$25/$B$5)</f>
        <v>1.9497106890956982E-2</v>
      </c>
      <c r="N25" s="229">
        <f>$N$3*($D$25/$B$5)+$N$4+$N$5/($D$25/$B$5)</f>
        <v>7.2784203306614226E-2</v>
      </c>
      <c r="O25" s="229">
        <f>$O$3*($D$25/$B$5)+$O$4+$O$5/($D$25/$B$5)</f>
        <v>6.9516326848365229E-2</v>
      </c>
      <c r="P25" s="229">
        <f>$P$3*($D$25/$B$5)+$P$4+$P$5/($D$25/$B$5)</f>
        <v>3.2329001977875332E-2</v>
      </c>
      <c r="Q25" s="229">
        <f>$Q$3*($D$25/$B$5)+$Q$4+$Q$5/($D$25/$B$5)</f>
        <v>5.3462525021949078E-2</v>
      </c>
      <c r="R25" s="229">
        <f>$R$3*($D$25/$B$5)+$R$4+$R$5/($D$25/$B$5)</f>
        <v>3.3840707034240566E-2</v>
      </c>
      <c r="S25" s="229">
        <f>$S$3*($D$25/$B$5)+$S$4+$S$5/($D$25/$B$5)</f>
        <v>4.7115720906057944E-2</v>
      </c>
      <c r="T25" s="229">
        <f>$T$3*($D$25/$B$5)+$T$4+$T$5/($D$25/$B$5)</f>
        <v>3.2791677499561016E-2</v>
      </c>
      <c r="U25" s="229">
        <f>$U$3*($D$25/$B$5)+$U$4+$U$5/($D$25/$B$5)</f>
        <v>6.2061062981562776E-2</v>
      </c>
      <c r="V25" s="229">
        <f>$V$3*($D$25/$B$5)+$V$4+$V$5/($D$25/$B$5)</f>
        <v>3.7215351726075506E-2</v>
      </c>
      <c r="W25" s="229">
        <f>$W$3*($D$25/$B$5)+$W$4+$W$5/($D$25/$B$5)</f>
        <v>4.0932876516242313E-2</v>
      </c>
      <c r="X25" s="229">
        <f>$X$3*($D$25/$B$5)+$X$4+$X$5/($D$25/$B$5)</f>
        <v>2.0965991894644424E-2</v>
      </c>
      <c r="Y25" s="194"/>
      <c r="Z25" s="189"/>
      <c r="AA25" s="189"/>
      <c r="AB25" s="189"/>
      <c r="AC25" s="189"/>
      <c r="AD25" s="189"/>
    </row>
    <row r="26" spans="1:30" x14ac:dyDescent="0.25">
      <c r="A26" s="52"/>
      <c r="B26" s="224">
        <v>85000</v>
      </c>
      <c r="C26" s="225"/>
      <c r="D26" s="224">
        <f>B26/4</f>
        <v>21250</v>
      </c>
      <c r="E26" s="226">
        <f t="shared" ref="E26:E27" si="4">IF(ZoneNum=17,Z26,IF(ZoneNum=18,AA26,IF(ZoneNum=19,AB26,IF(ZoneNum=20,AC26,AD26))))</f>
        <v>0</v>
      </c>
      <c r="F26" s="227">
        <f t="shared" ref="F26:F27" si="5">IF(ZoneNum=9,R26,IF(ZoneNum=10,S26,IF(ZoneNum=11,T26,IF(ZoneNum=12,U26,IF(ZoneNum=13,V26,IF(ZoneNum=14,W26,IF(ZoneNum=15,X26,IF(ZoneNum=16,Y26,E26))))))))</f>
        <v>0</v>
      </c>
      <c r="G26" s="166">
        <f t="shared" si="2"/>
        <v>5.1616547900497516E-2</v>
      </c>
      <c r="H26" s="228">
        <f>$H$3*($D$26/$B$5)+$H$4+$H$5/($D$26/$B$5)</f>
        <v>5.1616547900497516E-2</v>
      </c>
      <c r="I26" s="229">
        <f>$I$3*($D$26/$B$5)+$I$4+$I$5/($D$26/$B$5)</f>
        <v>2.511219196019901E-2</v>
      </c>
      <c r="J26" s="229">
        <f>$J$3*($D$26/$B$5)+$J$4+$J$5/($D$26/$B$5)</f>
        <v>6.0681954308457714E-2</v>
      </c>
      <c r="K26" s="229">
        <f>$K$3*($D$26/$B$5)+$K$4+$K$5/($D$26/$B$5)</f>
        <v>1.8126703562189053E-2</v>
      </c>
      <c r="L26" s="229">
        <f>$L$3*($D$26/$B$5)+$L$4+$L$5/($D$26/$B$5)</f>
        <v>4.4169183920398009E-2</v>
      </c>
      <c r="M26" s="229">
        <f>$M$3*($D$26/$B$5)+$M$4+$M$5/($D$26/$B$5)</f>
        <v>2.2432720716417914E-2</v>
      </c>
      <c r="N26" s="229">
        <f>$N$3*($D$26/$B$5)+$N$4+$N$5/($D$26/$B$5)</f>
        <v>7.8045693252776119E-2</v>
      </c>
      <c r="O26" s="229">
        <f>$O$3*($D$26/$B$5)+$O$4+$O$5/($D$26/$B$5)</f>
        <v>7.0879346530547269E-2</v>
      </c>
      <c r="P26" s="229">
        <f>$P$3*($D$26/$B$5)+$P$4+$P$5/($D$26/$B$5)</f>
        <v>3.6598781014925377E-2</v>
      </c>
      <c r="Q26" s="229">
        <f>$Q$3*($D$26/$B$5)+$Q$4+$Q$5/($D$26/$B$5)</f>
        <v>5.6000995024875627E-2</v>
      </c>
      <c r="R26" s="229">
        <f>$R$3*($D$26/$B$5)+$R$4+$R$5/($D$26/$B$5)</f>
        <v>3.4232912238805972E-2</v>
      </c>
      <c r="S26" s="229">
        <f>$S$3*($D$26/$B$5)+$S$4+$S$5/($D$26/$B$5)</f>
        <v>4.785243462686567E-2</v>
      </c>
      <c r="T26" s="229">
        <f>$T$3*($D$26/$B$5)+$T$4+$T$5/($D$26/$B$5)</f>
        <v>3.1894806766169154E-2</v>
      </c>
      <c r="U26" s="229">
        <f>$U$3*($D$26/$B$5)+$U$4+$U$5/($D$26/$B$5)</f>
        <v>6.1391244179104479E-2</v>
      </c>
      <c r="V26" s="229">
        <f>$V$3*($D$26/$B$5)+$V$4+$V$5/($D$26/$B$5)</f>
        <v>3.7347395422885572E-2</v>
      </c>
      <c r="W26" s="229">
        <f>$W$3*($D$26/$B$5)+$W$4+$W$5/($D$26/$B$5)</f>
        <v>4.4090629651741292E-2</v>
      </c>
      <c r="X26" s="229">
        <f>$X$3*($D$26/$B$5)+$X$4+$X$5/($D$26/$B$5)</f>
        <v>2.3194263880597012E-2</v>
      </c>
      <c r="Y26" s="194"/>
      <c r="Z26" s="189"/>
      <c r="AA26" s="189"/>
      <c r="AB26" s="189"/>
      <c r="AC26" s="189"/>
      <c r="AD26" s="189"/>
    </row>
    <row r="27" spans="1:30" x14ac:dyDescent="0.25">
      <c r="A27" s="52" t="s">
        <v>77</v>
      </c>
      <c r="B27" s="214">
        <v>83941</v>
      </c>
      <c r="C27" s="215"/>
      <c r="D27" s="214">
        <f>B27/4</f>
        <v>20985.25</v>
      </c>
      <c r="E27" s="165">
        <f t="shared" si="4"/>
        <v>0</v>
      </c>
      <c r="F27" s="160">
        <f t="shared" si="5"/>
        <v>0</v>
      </c>
      <c r="G27" s="166">
        <f t="shared" si="2"/>
        <v>5.1401506986118686E-2</v>
      </c>
      <c r="H27" s="216">
        <f>$H$3*($D$27/$B$5)+$H$4+$H$5/($D$27/$B$5)</f>
        <v>5.1401506986118686E-2</v>
      </c>
      <c r="I27" s="217">
        <f>$I$3*($D$27/$B$5)+$I$4+$I$5/($D$27/$B$5)</f>
        <v>2.4910123839253451E-2</v>
      </c>
      <c r="J27" s="217">
        <f>$J$3*($D$27/$B$5)+$J$4+$J$5/($D$27/$B$5)</f>
        <v>6.0512669886059162E-2</v>
      </c>
      <c r="K27" s="217">
        <f>$K$3*($D$27/$B$5)+$K$4+$K$5/($D$27/$B$5)</f>
        <v>1.813278865822756E-2</v>
      </c>
      <c r="L27" s="217">
        <f>$L$3*($D$27/$B$5)+$L$4+$L$5/($D$27/$B$5)</f>
        <v>4.3931161751031234E-2</v>
      </c>
      <c r="M27" s="217">
        <f>$M$3*($D$27/$B$5)+$M$4+$M$5/($D$27/$B$5)</f>
        <v>2.2118434069323997E-2</v>
      </c>
      <c r="N27" s="217">
        <f>$N$3*($D$27/$B$5)+$N$4+$N$5/($D$27/$B$5)</f>
        <v>7.7465236031230844E-2</v>
      </c>
      <c r="O27" s="217">
        <f>$O$3*($D$27/$B$5)+$O$4+$O$5/($D$27/$B$5)</f>
        <v>7.0721430349327957E-2</v>
      </c>
      <c r="P27" s="217">
        <f>$P$3*($D$27/$B$5)+$P$4+$P$5/($D$27/$B$5)</f>
        <v>3.6146495330482087E-2</v>
      </c>
      <c r="Q27" s="217">
        <f>$Q$3*($D$27/$B$5)+$Q$4+$Q$5/($D$27/$B$5)</f>
        <v>5.5707986797463423E-2</v>
      </c>
      <c r="R27" s="217">
        <f>$R$3*($D$27/$B$5)+$R$4+$R$5/($D$27/$B$5)</f>
        <v>3.4169805352983258E-2</v>
      </c>
      <c r="S27" s="217">
        <f>$S$3*($D$27/$B$5)+$S$4+$S$5/($D$27/$B$5)</f>
        <v>4.7745589012942208E-2</v>
      </c>
      <c r="T27" s="217">
        <f>$T$3*($D$27/$B$5)+$T$4+$T$5/($D$27/$B$5)</f>
        <v>3.196192511610952E-2</v>
      </c>
      <c r="U27" s="217">
        <f>$U$3*($D$27/$B$5)+$U$4+$U$5/($D$27/$B$5)</f>
        <v>6.1414389904178697E-2</v>
      </c>
      <c r="V27" s="217">
        <f>$V$3*($D$27/$B$5)+$V$4+$V$5/($D$27/$B$5)</f>
        <v>3.7307873423061369E-2</v>
      </c>
      <c r="W27" s="217">
        <f>$W$3*($D$27/$B$5)+$W$4+$W$5/($D$27/$B$5)</f>
        <v>4.3743357571509538E-2</v>
      </c>
      <c r="X27" s="217">
        <f>$X$3*($D$27/$B$5)+$X$4+$X$5/($D$27/$B$5)</f>
        <v>2.2954952450218519E-2</v>
      </c>
      <c r="Y27" s="194"/>
      <c r="Z27" s="189"/>
      <c r="AA27" s="189"/>
      <c r="AB27" s="189"/>
      <c r="AC27" s="189"/>
      <c r="AD27" s="189"/>
    </row>
    <row r="28" spans="1:30" x14ac:dyDescent="0.25">
      <c r="A28" s="52"/>
      <c r="B28" s="94">
        <v>90000</v>
      </c>
      <c r="C28" s="65"/>
      <c r="D28" s="94">
        <f>B28/4</f>
        <v>22500</v>
      </c>
      <c r="E28" s="165">
        <f t="shared" si="0"/>
        <v>0</v>
      </c>
      <c r="F28" s="160">
        <f t="shared" si="1"/>
        <v>0</v>
      </c>
      <c r="G28" s="166">
        <f t="shared" si="2"/>
        <v>5.270030405150717E-2</v>
      </c>
      <c r="H28" s="98">
        <f>$H$3*($D$28/$B$5)+$H$4+$H$5/($D$28/$B$5)</f>
        <v>5.270030405150717E-2</v>
      </c>
      <c r="I28" s="99">
        <f>$I$3*($D$28/$B$5)+$I$4+$I$5/($D$28/$B$5)</f>
        <v>2.6083963251975418E-2</v>
      </c>
      <c r="J28" s="99">
        <f>$J$3*($D$28/$B$5)+$J$4+$J$5/($D$28/$B$5)</f>
        <v>6.1575054365817977E-2</v>
      </c>
      <c r="K28" s="99">
        <f>$K$3*($D$28/$B$5)+$K$4+$K$5/($D$28/$B$5)</f>
        <v>1.8135063379572727E-2</v>
      </c>
      <c r="L28" s="99">
        <f>$L$3*($D$28/$B$5)+$L$4+$L$5/($D$28/$B$5)</f>
        <v>4.5356479445127301E-2</v>
      </c>
      <c r="M28" s="99">
        <f>$M$3*($D$28/$B$5)+$M$4+$M$5/($D$28/$B$5)</f>
        <v>2.3925683895815047E-2</v>
      </c>
      <c r="N28" s="99">
        <f>$N$3*($D$28/$B$5)+$N$4+$N$5/($D$28/$B$5)</f>
        <v>8.0848316917057073E-2</v>
      </c>
      <c r="O28" s="99">
        <f>$O$3*($D$28/$B$5)+$O$4+$O$5/($D$28/$B$5)</f>
        <v>7.166112553430494E-2</v>
      </c>
      <c r="P28" s="99">
        <f>$P$3*($D$28/$B$5)+$P$4+$P$5/($D$28/$B$5)</f>
        <v>3.8734528133450401E-2</v>
      </c>
      <c r="Q28" s="99">
        <f>$Q$3*($D$28/$B$5)+$Q$4+$Q$5/($D$28/$B$5)</f>
        <v>5.7448896693005562E-2</v>
      </c>
      <c r="R28" s="99">
        <f>$R$3*($D$28/$B$5)+$R$4+$R$5/($D$28/$B$5)</f>
        <v>3.4588385507755344E-2</v>
      </c>
      <c r="S28" s="99">
        <f>$S$3*($D$28/$B$5)+$S$4+$S$5/($D$28/$B$5)</f>
        <v>4.8433762153936202E-2</v>
      </c>
      <c r="T28" s="99">
        <f>$T$3*($D$28/$B$5)+$T$4+$T$5/($D$28/$B$5)</f>
        <v>3.1652195399473219E-2</v>
      </c>
      <c r="U28" s="99">
        <f>$U$3*($D$28/$B$5)+$U$4+$U$5/($D$28/$B$5)</f>
        <v>6.1409380111208667E-2</v>
      </c>
      <c r="V28" s="99">
        <f>$V$3*($D$28/$B$5)+$V$4+$V$5/($D$28/$B$5)</f>
        <v>3.7602089271290606E-2</v>
      </c>
      <c r="W28" s="99">
        <f>$W$3*($D$28/$B$5)+$W$4+$W$5/($D$28/$B$5)</f>
        <v>4.5764556886157451E-2</v>
      </c>
      <c r="X28" s="99">
        <f>$X$3*($D$28/$B$5)+$X$4+$X$5/($D$28/$B$5)</f>
        <v>2.4333055873573307E-2</v>
      </c>
      <c r="Y28" s="194"/>
      <c r="Z28" s="189"/>
      <c r="AA28" s="189"/>
      <c r="AB28" s="189"/>
      <c r="AC28" s="189"/>
      <c r="AD28" s="189"/>
    </row>
    <row r="29" spans="1:30" x14ac:dyDescent="0.25">
      <c r="A29" s="52"/>
      <c r="B29" s="65"/>
      <c r="C29" s="65"/>
      <c r="D29" s="65"/>
      <c r="E29" s="65"/>
      <c r="F29" s="65"/>
      <c r="G29" s="65"/>
      <c r="H29" s="65"/>
      <c r="I29" s="65"/>
      <c r="J29" s="65"/>
      <c r="K29" s="65"/>
      <c r="L29" s="100"/>
      <c r="M29" s="65"/>
      <c r="N29" s="65"/>
      <c r="O29" s="65"/>
      <c r="P29" s="161"/>
      <c r="Q29" s="161"/>
      <c r="R29" s="161"/>
      <c r="S29" s="161"/>
      <c r="T29" s="161"/>
      <c r="U29" s="161"/>
      <c r="V29" s="161"/>
      <c r="W29" s="161"/>
      <c r="X29" s="161"/>
      <c r="Y29" s="161"/>
      <c r="Z29" s="161"/>
      <c r="AA29" s="161"/>
      <c r="AB29" s="161"/>
      <c r="AC29" s="161"/>
      <c r="AD29" s="161"/>
    </row>
    <row r="30" spans="1:30" x14ac:dyDescent="0.25">
      <c r="A30" s="52"/>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row>
    <row r="31" spans="1:30" x14ac:dyDescent="0.25">
      <c r="A31" s="52"/>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row>
    <row r="32" spans="1:30" x14ac:dyDescent="0.25">
      <c r="A32" s="52"/>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row>
    <row r="33" spans="1:30" x14ac:dyDescent="0.25">
      <c r="A33" s="52"/>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row>
    <row r="34" spans="1:30" x14ac:dyDescent="0.25">
      <c r="A34" s="52" t="s">
        <v>72</v>
      </c>
      <c r="B34" s="162">
        <f>+ERCOT_MW_Load</f>
        <v>49798</v>
      </c>
      <c r="C34" s="65"/>
      <c r="D34" s="94">
        <f>B34/4</f>
        <v>12449.5</v>
      </c>
      <c r="E34" s="165">
        <f>IF(ZoneNum=17,Z34,IF(ZoneNum=18,AA34,IF(ZoneNum=19,AB34,IF(ZoneNum=20,AC34,AD34))))</f>
        <v>0</v>
      </c>
      <c r="F34" s="160">
        <f>IF(ZoneNum=9,R34,IF(ZoneNum=10,S34,IF(ZoneNum=11,T34,IF(ZoneNum=12,U34,IF(ZoneNum=13,V34,IF(ZoneNum=14,W34,IF(ZoneNum=15,X34,IF(ZoneNum=16,Y34,E34))))))))</f>
        <v>0</v>
      </c>
      <c r="G34" s="166">
        <f>IF(ZoneNum=1,H34,IF(ZoneNum=2,I34,IF(ZoneNum=3,J34,IF(ZoneNum=4,K34,IF(ZoneNum=5,L34,IF(ZoneNum=6,M34,IF(ZoneNum=7,N34,IF(ZoneNum=8,O34,IF(ZoneNum=9,P34,IF(ZoneNum=10,Q34,IF(ZoneNum=11,R34,IF(ZoneNum=12,S34,IF(ZoneNum=13,T34,IF(ZoneNum=14,U34,IF(ZoneNum=15,V34,IF(ZoneNum=16,W34,X34))))))))))))))))</f>
        <v>4.9376704135306579E-2</v>
      </c>
      <c r="H34" s="101">
        <f t="shared" ref="H34:X34" si="6">H$3*($D$34/$B$5)+H$4+H$5/($D$34/$B$5)</f>
        <v>4.9376704135306579E-2</v>
      </c>
      <c r="I34" s="102">
        <f t="shared" si="6"/>
        <v>1.9665819754991321E-2</v>
      </c>
      <c r="J34" s="102">
        <f t="shared" si="6"/>
        <v>6.1782894518760685E-2</v>
      </c>
      <c r="K34" s="102">
        <f t="shared" si="6"/>
        <v>2.0988402910988371E-2</v>
      </c>
      <c r="L34" s="102">
        <f t="shared" si="6"/>
        <v>4.0809417019355795E-2</v>
      </c>
      <c r="M34" s="102">
        <f t="shared" si="6"/>
        <v>1.2636569315715915E-2</v>
      </c>
      <c r="N34" s="102">
        <f t="shared" si="6"/>
        <v>6.3198658078715095E-2</v>
      </c>
      <c r="O34" s="102">
        <f t="shared" si="6"/>
        <v>6.8224821599451133E-2</v>
      </c>
      <c r="P34" s="102">
        <f t="shared" si="6"/>
        <v>2.1586638816463815E-2</v>
      </c>
      <c r="Q34" s="102">
        <f t="shared" si="6"/>
        <v>5.088464953765863E-2</v>
      </c>
      <c r="R34" s="102">
        <f t="shared" si="6"/>
        <v>3.6259333820134659E-2</v>
      </c>
      <c r="S34" s="102">
        <f t="shared" si="6"/>
        <v>4.9811990314443652E-2</v>
      </c>
      <c r="T34" s="102">
        <f t="shared" si="6"/>
        <v>3.9452123384737137E-2</v>
      </c>
      <c r="U34" s="102">
        <f t="shared" si="6"/>
        <v>7.1296623722878177E-2</v>
      </c>
      <c r="V34" s="102">
        <f t="shared" si="6"/>
        <v>4.0916048109016556E-2</v>
      </c>
      <c r="W34" s="102">
        <f t="shared" si="6"/>
        <v>3.5006721824447029E-2</v>
      </c>
      <c r="X34" s="103">
        <f t="shared" si="6"/>
        <v>1.587740240880444E-2</v>
      </c>
      <c r="Y34" s="189"/>
      <c r="Z34" s="189"/>
      <c r="AA34" s="189"/>
      <c r="AB34" s="189"/>
      <c r="AC34" s="189"/>
      <c r="AD34" s="189"/>
    </row>
    <row r="35" spans="1:30" x14ac:dyDescent="0.25">
      <c r="A35" s="52"/>
      <c r="B35" s="65"/>
      <c r="C35" s="65"/>
      <c r="D35" s="65"/>
      <c r="E35" s="65"/>
      <c r="F35" s="65"/>
      <c r="G35" s="65"/>
      <c r="H35" s="65"/>
      <c r="I35" s="65"/>
      <c r="J35" s="65"/>
      <c r="K35" s="65"/>
      <c r="L35" s="65"/>
      <c r="M35" s="65"/>
      <c r="N35" s="65"/>
      <c r="O35" s="65"/>
      <c r="P35" s="65"/>
      <c r="Q35" s="65"/>
      <c r="R35" s="65"/>
      <c r="S35" s="65"/>
      <c r="T35" s="65"/>
      <c r="U35" s="65"/>
      <c r="V35" s="65"/>
      <c r="W35" s="65"/>
      <c r="X35" s="65"/>
      <c r="Y35" s="184"/>
      <c r="Z35" s="184"/>
      <c r="AA35" s="184"/>
      <c r="AB35" s="184"/>
      <c r="AC35" s="184"/>
      <c r="AD35" s="184"/>
    </row>
    <row r="36" spans="1:30" x14ac:dyDescent="0.25">
      <c r="A36" s="52" t="s">
        <v>67</v>
      </c>
      <c r="B36" s="162">
        <f>+ERCOT_MW_Load2</f>
        <v>49798</v>
      </c>
      <c r="C36" s="65"/>
      <c r="D36" s="104">
        <f>B36/4</f>
        <v>12449.5</v>
      </c>
      <c r="E36" s="165">
        <f>IF(ZoneNum2=17,Z36,IF(ZoneNum2=18,AA36,IF(ZoneNum2=19,AB36,IF(ZoneNum2=20,AC36,AD36))))</f>
        <v>0</v>
      </c>
      <c r="F36" s="160">
        <f>IF(ZoneNum2=9,R36,IF(ZoneNum2=10,S36,IF(ZoneNum2=11,T36,IF(ZoneNum2=12,U36,IF(ZoneNum2=13,V36,IF(ZoneNum2=14,W36,IF(ZoneNum2=15,X36,IF(ZoneNum2=16,Y36,E36))))))))</f>
        <v>0</v>
      </c>
      <c r="G36" s="166">
        <f>IF(ZoneNum2=1,H36,IF(ZoneNum2=2,I36,IF(ZoneNum2=3,J36,IF(ZoneNum2=4,K36,IF(ZoneNum2=5,L36,IF(ZoneNum2=6,M36,IF(ZoneNum2=7,N36,IF(ZoneNum2=8,O36,IF(ZoneNum2=9,P36,IF(ZoneNum2=10,Q36,IF(ZoneNum2=11,R36,IF(ZoneNum2=12,S36,IF(ZoneNum2=13,T36,IF(ZoneNum2=14,U36,IF(ZoneNum2=15,V36,IF(ZoneNum2=16,W36,X36))))))))))))))))</f>
        <v>4.9376704135306579E-2</v>
      </c>
      <c r="H36" s="101">
        <f t="shared" ref="H36:X36" si="7">H$3*($D$36/$B$5)+H$4+H$5/($D$36/$B$5)</f>
        <v>4.9376704135306579E-2</v>
      </c>
      <c r="I36" s="102">
        <f t="shared" si="7"/>
        <v>1.9665819754991321E-2</v>
      </c>
      <c r="J36" s="102">
        <f t="shared" si="7"/>
        <v>6.1782894518760685E-2</v>
      </c>
      <c r="K36" s="102">
        <f t="shared" si="7"/>
        <v>2.0988402910988371E-2</v>
      </c>
      <c r="L36" s="102">
        <f t="shared" si="7"/>
        <v>4.0809417019355795E-2</v>
      </c>
      <c r="M36" s="102">
        <f t="shared" si="7"/>
        <v>1.2636569315715915E-2</v>
      </c>
      <c r="N36" s="102">
        <f t="shared" si="7"/>
        <v>6.3198658078715095E-2</v>
      </c>
      <c r="O36" s="102">
        <f t="shared" si="7"/>
        <v>6.8224821599451133E-2</v>
      </c>
      <c r="P36" s="102">
        <f t="shared" si="7"/>
        <v>2.1586638816463815E-2</v>
      </c>
      <c r="Q36" s="102">
        <f t="shared" si="7"/>
        <v>5.088464953765863E-2</v>
      </c>
      <c r="R36" s="102">
        <f t="shared" si="7"/>
        <v>3.6259333820134659E-2</v>
      </c>
      <c r="S36" s="102">
        <f t="shared" si="7"/>
        <v>4.9811990314443652E-2</v>
      </c>
      <c r="T36" s="102">
        <f t="shared" si="7"/>
        <v>3.9452123384737137E-2</v>
      </c>
      <c r="U36" s="102">
        <f t="shared" si="7"/>
        <v>7.1296623722878177E-2</v>
      </c>
      <c r="V36" s="102">
        <f t="shared" si="7"/>
        <v>4.0916048109016556E-2</v>
      </c>
      <c r="W36" s="102">
        <f t="shared" si="7"/>
        <v>3.5006721824447029E-2</v>
      </c>
      <c r="X36" s="103">
        <f t="shared" si="7"/>
        <v>1.587740240880444E-2</v>
      </c>
      <c r="Y36" s="189"/>
      <c r="Z36" s="189"/>
      <c r="AA36" s="189"/>
      <c r="AB36" s="189"/>
      <c r="AC36" s="189"/>
      <c r="AD36" s="189"/>
    </row>
    <row r="37" spans="1:30" x14ac:dyDescent="0.25">
      <c r="A37" s="52"/>
      <c r="B37" s="105"/>
      <c r="C37" s="52"/>
      <c r="D37" s="52"/>
      <c r="E37" s="52"/>
      <c r="F37" s="121"/>
      <c r="G37" s="52"/>
      <c r="H37" s="52"/>
      <c r="I37" s="52"/>
      <c r="J37" s="52"/>
      <c r="K37" s="52"/>
      <c r="L37" s="52"/>
      <c r="M37" s="52"/>
      <c r="N37" s="52"/>
      <c r="O37" s="52"/>
      <c r="P37" s="52"/>
      <c r="Q37" s="52"/>
      <c r="R37" s="52"/>
      <c r="S37" s="52"/>
      <c r="T37" s="52"/>
      <c r="U37" s="52"/>
      <c r="V37" s="52"/>
      <c r="W37" s="52"/>
      <c r="X37" s="52"/>
      <c r="Y37" s="52"/>
      <c r="Z37" s="52"/>
      <c r="AA37" s="52"/>
      <c r="AB37" s="52"/>
      <c r="AC37" s="52"/>
      <c r="AD37" s="52"/>
    </row>
    <row r="38" spans="1:30" x14ac:dyDescent="0.25">
      <c r="F38" s="51">
        <f>IF(ZoneNum=16,AA34,IF(ZoneNum=17,AB34,IF(ZoneNum=18,AC34,AD34)))</f>
        <v>0</v>
      </c>
    </row>
    <row r="39" spans="1:30" x14ac:dyDescent="0.25">
      <c r="D39" s="36"/>
      <c r="E39" s="36"/>
      <c r="F39" s="51">
        <f>IF(ZoneNum2=16,AA36,IF(ZoneNum2=17,AB36,IF(ZoneNum2=18,AC36,AD36)))</f>
        <v>0</v>
      </c>
      <c r="G39" s="36"/>
    </row>
    <row r="40" spans="1:30" x14ac:dyDescent="0.25">
      <c r="D40" s="36"/>
      <c r="E40" s="36"/>
      <c r="F40" s="55"/>
      <c r="G40" s="36"/>
    </row>
    <row r="41" spans="1:30" x14ac:dyDescent="0.25">
      <c r="D41" s="36"/>
      <c r="E41" s="36"/>
      <c r="F41" s="55"/>
      <c r="G41" s="36"/>
    </row>
    <row r="42" spans="1:30" x14ac:dyDescent="0.25">
      <c r="D42" s="36"/>
      <c r="E42" s="36"/>
      <c r="F42" s="55"/>
      <c r="G42" s="36"/>
    </row>
    <row r="43" spans="1:30" x14ac:dyDescent="0.25">
      <c r="D43" s="36"/>
      <c r="E43" s="36"/>
      <c r="F43" s="55"/>
      <c r="G43" s="36"/>
    </row>
    <row r="44" spans="1:30" x14ac:dyDescent="0.25">
      <c r="D44" s="36"/>
      <c r="E44" s="36"/>
      <c r="F44" s="56"/>
      <c r="G44" s="36"/>
    </row>
    <row r="45" spans="1:30" x14ac:dyDescent="0.25">
      <c r="D45" s="36"/>
      <c r="E45" s="36"/>
      <c r="F45" s="56"/>
      <c r="G45" s="36"/>
    </row>
    <row r="46" spans="1:30" x14ac:dyDescent="0.25">
      <c r="D46" s="36"/>
      <c r="E46" s="36"/>
      <c r="F46" s="53">
        <f>IF(ZoneNum=17,AB13,IF(ZoneNum=18,AC13,AD13))</f>
        <v>0</v>
      </c>
      <c r="G46" s="36"/>
    </row>
    <row r="47" spans="1:30" x14ac:dyDescent="0.25">
      <c r="D47" s="36"/>
      <c r="E47" s="36"/>
      <c r="F47" s="53">
        <f>IF(ZoneNum=17,AB14,IF(ZoneNum=18,AC14,AD14))</f>
        <v>0</v>
      </c>
      <c r="G47" s="36"/>
    </row>
    <row r="48" spans="1:30" x14ac:dyDescent="0.25">
      <c r="D48" s="36"/>
      <c r="E48" s="36"/>
      <c r="F48" s="53">
        <f>IF(ZoneNum=17,AB15,IF(ZoneNum=18,AC15,AD15))</f>
        <v>0</v>
      </c>
      <c r="G48" s="36"/>
    </row>
    <row r="49" spans="4:7" x14ac:dyDescent="0.25">
      <c r="D49" s="36"/>
      <c r="E49" s="36"/>
      <c r="F49" s="53">
        <f>IF(ZoneNum=17,AB16,IF(ZoneNum=18,AC16,AD16))</f>
        <v>0</v>
      </c>
      <c r="G49" s="36"/>
    </row>
    <row r="50" spans="4:7" x14ac:dyDescent="0.25">
      <c r="D50" s="36"/>
      <c r="E50" s="36"/>
      <c r="F50" s="53">
        <f>IF(ZoneNum=17,AB17,IF(ZoneNum=18,AC17,AD17))</f>
        <v>0</v>
      </c>
      <c r="G50" s="36"/>
    </row>
    <row r="51" spans="4:7" x14ac:dyDescent="0.25">
      <c r="D51" s="36"/>
      <c r="E51" s="36"/>
      <c r="F51" s="53">
        <f>IF(ZoneNum=17,AB19,IF(ZoneNum=18,AC19,AD19))</f>
        <v>0</v>
      </c>
      <c r="G51" s="36"/>
    </row>
    <row r="52" spans="4:7" x14ac:dyDescent="0.25">
      <c r="D52" s="36"/>
      <c r="E52" s="36"/>
      <c r="F52" s="53">
        <f>IF(ZoneNum=17,AB18,IF(ZoneNum=18,AC18,AD18))</f>
        <v>0</v>
      </c>
      <c r="G52" s="36"/>
    </row>
    <row r="53" spans="4:7" x14ac:dyDescent="0.25">
      <c r="D53" s="36"/>
      <c r="E53" s="36"/>
      <c r="F53" s="53">
        <f t="shared" ref="F53:F57" si="8">IF(ZoneNum=17,AB20,IF(ZoneNum=18,AC20,AD20))</f>
        <v>0</v>
      </c>
      <c r="G53" s="36"/>
    </row>
    <row r="54" spans="4:7" x14ac:dyDescent="0.25">
      <c r="D54" s="36"/>
      <c r="E54" s="36"/>
      <c r="F54" s="53">
        <f t="shared" si="8"/>
        <v>0</v>
      </c>
      <c r="G54" s="36"/>
    </row>
    <row r="55" spans="4:7" x14ac:dyDescent="0.25">
      <c r="D55" s="36"/>
      <c r="E55" s="36"/>
      <c r="F55" s="53">
        <f t="shared" si="8"/>
        <v>0</v>
      </c>
      <c r="G55" s="36"/>
    </row>
    <row r="56" spans="4:7" x14ac:dyDescent="0.25">
      <c r="D56" s="36"/>
      <c r="E56" s="36"/>
      <c r="F56" s="53">
        <f t="shared" si="8"/>
        <v>0</v>
      </c>
      <c r="G56" s="36"/>
    </row>
    <row r="57" spans="4:7" x14ac:dyDescent="0.25">
      <c r="D57" s="36"/>
      <c r="E57" s="36"/>
      <c r="F57" s="53">
        <f t="shared" si="8"/>
        <v>0</v>
      </c>
      <c r="G57" s="36"/>
    </row>
    <row r="58" spans="4:7" x14ac:dyDescent="0.25">
      <c r="D58" s="36"/>
      <c r="E58" s="36"/>
      <c r="F58" s="53">
        <f>IF(ZoneNum=17,AB28,IF(ZoneNum=18,AC28,AD28))</f>
        <v>0</v>
      </c>
      <c r="G58" s="36"/>
    </row>
    <row r="59" spans="4:7" x14ac:dyDescent="0.25">
      <c r="D59" s="36"/>
      <c r="E59" s="36"/>
      <c r="F59" s="121"/>
      <c r="G59" s="36"/>
    </row>
    <row r="60" spans="4:7" x14ac:dyDescent="0.25">
      <c r="D60" s="36"/>
      <c r="E60" s="36"/>
      <c r="F60" s="122"/>
      <c r="G60" s="36"/>
    </row>
  </sheetData>
  <sheetProtection selectLockedCells="1" selectUnlockedCells="1"/>
  <mergeCells count="1">
    <mergeCell ref="B3:C3"/>
  </mergeCells>
  <phoneticPr fontId="0" type="noConversion"/>
  <pageMargins left="0.75" right="0.75" top="1" bottom="1" header="0.5" footer="0.5"/>
  <pageSetup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Start</vt:lpstr>
      <vt:lpstr>Inputs - Single DSP View</vt:lpstr>
      <vt:lpstr>Inputs - Multiple DSP View</vt:lpstr>
      <vt:lpstr>TDSP and ERCOT Variables</vt:lpstr>
      <vt:lpstr>Calculations for Graph</vt:lpstr>
      <vt:lpstr>'Inputs - Multiple DSP View'!ERCOT_MW_Load</vt:lpstr>
      <vt:lpstr>ERCOT_MW_Load</vt:lpstr>
      <vt:lpstr>ERCOT_MW_Load2</vt:lpstr>
      <vt:lpstr>'Inputs - Multiple DSP View'!Print_Area</vt:lpstr>
      <vt:lpstr>'Inputs - Single DSP View'!Print_Area</vt:lpstr>
      <vt:lpstr>Start!Print_Area</vt:lpstr>
      <vt:lpstr>'Inputs - Multiple DSP View'!Zone</vt:lpstr>
      <vt:lpstr>Zone</vt:lpstr>
      <vt:lpstr>'Inputs - Multiple DSP View'!ZoneNum</vt:lpstr>
      <vt:lpstr>ZoneNum</vt:lpstr>
      <vt:lpstr>ZoneNum2</vt:lpstr>
    </vt:vector>
  </TitlesOfParts>
  <Company>Micron Electronics,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Stuart McMenamin</dc:creator>
  <cp:lastModifiedBy>Ellis, Ryan</cp:lastModifiedBy>
  <cp:lastPrinted>2007-04-03T17:56:23Z</cp:lastPrinted>
  <dcterms:created xsi:type="dcterms:W3CDTF">2000-05-20T18:01:01Z</dcterms:created>
  <dcterms:modified xsi:type="dcterms:W3CDTF">2025-12-31T18:25:58Z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2023-12-14T22:44:52Z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416f1957-7749-494a-bfc6-22a0d4df15c3</vt:lpwstr>
  </property>
  <property fmtid="{D5CDD505-2E9C-101B-9397-08002B2CF9AE}" pid="8" name="MSIP_Label_7084cbda-52b8-46fb-a7b7-cb5bd465ed85_ContentBits">
    <vt:lpwstr>0</vt:lpwstr>
  </property>
</Properties>
</file>